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0.xml" ContentType="application/vnd.ms-excel.person+xml"/>
  <Override PartName="/xl/persons/person1.xml" ContentType="application/vnd.ms-excel.person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rcmongolia-my.sharepoint.com/personal/munkhzul_b_crc_gov_mn/Documents/Documents/DESKTOP/Дата мэдээлэл вэбд/2025 хагас жил/"/>
    </mc:Choice>
  </mc:AlternateContent>
  <xr:revisionPtr revIDLastSave="187" documentId="13_ncr:1_{0270D2D9-5E75-41A5-AC04-2A0ADA4DF47D}" xr6:coauthVersionLast="47" xr6:coauthVersionMax="47" xr10:uidLastSave="{CCD87506-4029-44D6-9CF9-B2F793573ED6}"/>
  <bookViews>
    <workbookView xWindow="-120" yWindow="-120" windowWidth="29040" windowHeight="15990" tabRatio="601" xr2:uid="{25852519-25F3-43CE-82F4-FCD4303C8B77}"/>
  </bookViews>
  <sheets>
    <sheet name="Үүрэн холбоо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9" i="1" l="1"/>
  <c r="O39" i="1"/>
  <c r="N39" i="1"/>
  <c r="M39" i="1"/>
  <c r="L39" i="1"/>
  <c r="K39" i="1"/>
  <c r="J39" i="1"/>
  <c r="I39" i="1"/>
  <c r="H39" i="1"/>
  <c r="G39" i="1"/>
  <c r="P38" i="1"/>
  <c r="O38" i="1"/>
  <c r="N38" i="1"/>
  <c r="M38" i="1"/>
  <c r="L38" i="1"/>
  <c r="K38" i="1"/>
  <c r="J38" i="1"/>
  <c r="I38" i="1"/>
  <c r="H38" i="1"/>
  <c r="G38" i="1"/>
  <c r="P37" i="1"/>
  <c r="O37" i="1"/>
  <c r="N37" i="1"/>
  <c r="M37" i="1"/>
  <c r="L37" i="1"/>
  <c r="K37" i="1"/>
  <c r="J37" i="1"/>
  <c r="I37" i="1"/>
  <c r="H37" i="1"/>
  <c r="G37" i="1"/>
  <c r="E11" i="1"/>
  <c r="D11" i="1"/>
  <c r="C11" i="1"/>
  <c r="E10" i="1"/>
  <c r="D10" i="1"/>
  <c r="C10" i="1"/>
</calcChain>
</file>

<file path=xl/sharedStrings.xml><?xml version="1.0" encoding="utf-8"?>
<sst xmlns="http://schemas.openxmlformats.org/spreadsheetml/2006/main" count="615" uniqueCount="79">
  <si>
    <t xml:space="preserve">1996 он </t>
  </si>
  <si>
    <t xml:space="preserve">2001 он </t>
  </si>
  <si>
    <t xml:space="preserve">2002 он </t>
  </si>
  <si>
    <t>2003 он</t>
  </si>
  <si>
    <t xml:space="preserve">2004 он </t>
  </si>
  <si>
    <t xml:space="preserve">2005 он </t>
  </si>
  <si>
    <t xml:space="preserve">2006 он </t>
  </si>
  <si>
    <t>2007 он</t>
  </si>
  <si>
    <t xml:space="preserve">2008 он </t>
  </si>
  <si>
    <t xml:space="preserve">2009 он </t>
  </si>
  <si>
    <t xml:space="preserve">2010 он </t>
  </si>
  <si>
    <t xml:space="preserve">2011 он </t>
  </si>
  <si>
    <t xml:space="preserve">2012 он </t>
  </si>
  <si>
    <t xml:space="preserve">2013 он </t>
  </si>
  <si>
    <t xml:space="preserve">2014 он </t>
  </si>
  <si>
    <t xml:space="preserve">2015 он </t>
  </si>
  <si>
    <t xml:space="preserve">2016 он </t>
  </si>
  <si>
    <t xml:space="preserve">2017 он </t>
  </si>
  <si>
    <t xml:space="preserve">2018 он </t>
  </si>
  <si>
    <t xml:space="preserve">2019 он </t>
  </si>
  <si>
    <t>2020 он</t>
  </si>
  <si>
    <t>2021 он</t>
  </si>
  <si>
    <t xml:space="preserve">Нийт дүн </t>
  </si>
  <si>
    <t xml:space="preserve">2007 он </t>
  </si>
  <si>
    <t>2009 он</t>
  </si>
  <si>
    <t>2010 он</t>
  </si>
  <si>
    <t>2011 он</t>
  </si>
  <si>
    <t>2012 он</t>
  </si>
  <si>
    <t>2013 он</t>
  </si>
  <si>
    <t>2014 он</t>
  </si>
  <si>
    <t xml:space="preserve">2017 он  </t>
  </si>
  <si>
    <t xml:space="preserve">2018 он  </t>
  </si>
  <si>
    <t xml:space="preserve">Мобиком корпораци ХХК </t>
  </si>
  <si>
    <t xml:space="preserve">Скайтел ХХК </t>
  </si>
  <si>
    <t>N/A</t>
  </si>
  <si>
    <t xml:space="preserve">Юнител ХХК </t>
  </si>
  <si>
    <t xml:space="preserve">Жи-Мобайл ХХК </t>
  </si>
  <si>
    <t xml:space="preserve">Нийт </t>
  </si>
  <si>
    <t>2016 он</t>
  </si>
  <si>
    <t>2017 он</t>
  </si>
  <si>
    <t>2008 он</t>
  </si>
  <si>
    <t>2015 он</t>
  </si>
  <si>
    <t xml:space="preserve">2016 он  </t>
  </si>
  <si>
    <t xml:space="preserve">Дараа төлбөрт </t>
  </si>
  <si>
    <t xml:space="preserve">Урьдчилсан төлбөрт </t>
  </si>
  <si>
    <t xml:space="preserve">Хосолсон төлбөрт  </t>
  </si>
  <si>
    <t xml:space="preserve">Нийт  </t>
  </si>
  <si>
    <t>2002 он</t>
  </si>
  <si>
    <t xml:space="preserve">2003 он </t>
  </si>
  <si>
    <t>Сүлжээ доторх яриа</t>
  </si>
  <si>
    <t xml:space="preserve">Гарах ачаалал </t>
  </si>
  <si>
    <t>Орох ачаалал</t>
  </si>
  <si>
    <t xml:space="preserve">SMS илгээсэн </t>
  </si>
  <si>
    <t>3G</t>
  </si>
  <si>
    <t>4G/ LTE</t>
  </si>
  <si>
    <t xml:space="preserve">Үүрэн холбооны идэвхтэй хэрэглэгчийн тоо </t>
  </si>
  <si>
    <t>2022 он</t>
  </si>
  <si>
    <t>Ондо ХХК</t>
  </si>
  <si>
    <t>3G  хэрэглэгчийн тоо</t>
  </si>
  <si>
    <t xml:space="preserve">4G/LTE хэрэглэгчийн тоо </t>
  </si>
  <si>
    <t>M2M хэрэглэгчийн тоо</t>
  </si>
  <si>
    <t>Үүрэн холбооны ярианы нийт ачаалал, сая.мин</t>
  </si>
  <si>
    <t>Зөвхөн дата</t>
  </si>
  <si>
    <t>Ухаалаг төхөөрөмж хэрэглэгчийн тоо</t>
  </si>
  <si>
    <t>2023 он</t>
  </si>
  <si>
    <t>2021 хагас жил</t>
  </si>
  <si>
    <t>2022 хагас жил</t>
  </si>
  <si>
    <t>2023 хагас жил</t>
  </si>
  <si>
    <t>2024 хагас жил</t>
  </si>
  <si>
    <t>Үүрэн холбооны хэрэглэгчийн зах зээлд эзлэх хувь</t>
  </si>
  <si>
    <t>Дата болон яриа хосолсон</t>
  </si>
  <si>
    <t>Үүрэн холбооны нэг хэрэглэгчээс олох дундаж орлого /ARPU/, төг</t>
  </si>
  <si>
    <t>2024 он</t>
  </si>
  <si>
    <t xml:space="preserve">Үйлчилгээний төлбөрийн нөхцлөөр зах зээлд эзлэх хувь </t>
  </si>
  <si>
    <t>Үүрэн холбооны сүлжээнд илгээгдсэн мессежний тоо, сая ширхэг</t>
  </si>
  <si>
    <t>Хөдөлгөөнт өргөн зурвасын идэвхтэй хэрэглэгчийн тоо</t>
  </si>
  <si>
    <t xml:space="preserve"> Нэг хэрэглэгчээс олох дундаж орлого, төг</t>
  </si>
  <si>
    <t>Үүрэн холбооны сүлжээнд үүсгэсэн дата хэрэглээ, TБайт</t>
  </si>
  <si>
    <t>2025 хагас жил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</si>
</sst>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(* #,##0_);_(* \(#,##0\);_(* &quot;-&quot;_);_(@_)"/>
    <numFmt numFmtId="43" formatCode="_(* #,##0.00_);_(* \(#,##0.00\);_(* &quot;-&quot;??_);_(@_)"/>
    <numFmt numFmtId="164" formatCode="_-* #,##0_-;\-* #,##0_-;_-* &quot;-&quot;??_-;_-@_-"/>
    <numFmt numFmtId="165" formatCode="0.0%"/>
    <numFmt numFmtId="166" formatCode="_-* #,##0.0_-;\-* #,##0.0_-;_-* &quot;-&quot;??_-;_-@_-"/>
    <numFmt numFmtId="167" formatCode="_(* #,##0_);_(* \(#,##0\);_(* &quot;-&quot;??_);_(@_)"/>
    <numFmt numFmtId="168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</cellStyleXfs>
  <cellXfs count="51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3" fillId="0" borderId="0" xfId="0" applyFont="1"/>
    <xf numFmtId="164" fontId="3" fillId="0" borderId="1" xfId="1" applyNumberFormat="1" applyFont="1" applyBorder="1"/>
    <xf numFmtId="0" fontId="5" fillId="2" borderId="1" xfId="0" applyFont="1" applyFill="1" applyBorder="1" applyAlignment="1">
      <alignment horizontal="left" vertical="center" wrapText="1" readingOrder="1"/>
    </xf>
    <xf numFmtId="9" fontId="5" fillId="2" borderId="1" xfId="0" applyNumberFormat="1" applyFont="1" applyFill="1" applyBorder="1" applyAlignment="1">
      <alignment horizontal="right" vertical="center" wrapText="1" readingOrder="1"/>
    </xf>
    <xf numFmtId="165" fontId="5" fillId="2" borderId="1" xfId="2" applyNumberFormat="1" applyFont="1" applyFill="1" applyBorder="1" applyAlignment="1">
      <alignment horizontal="center" vertical="center" wrapText="1" readingOrder="1"/>
    </xf>
    <xf numFmtId="10" fontId="5" fillId="2" borderId="1" xfId="0" applyNumberFormat="1" applyFont="1" applyFill="1" applyBorder="1" applyAlignment="1">
      <alignment horizontal="center" vertical="center" wrapText="1" readingOrder="1"/>
    </xf>
    <xf numFmtId="165" fontId="3" fillId="0" borderId="1" xfId="2" applyNumberFormat="1" applyFont="1" applyBorder="1"/>
    <xf numFmtId="166" fontId="3" fillId="0" borderId="1" xfId="1" applyNumberFormat="1" applyFont="1" applyBorder="1" applyAlignment="1">
      <alignment horizontal="right" vertical="center"/>
    </xf>
    <xf numFmtId="164" fontId="2" fillId="0" borderId="1" xfId="1" applyNumberFormat="1" applyFont="1" applyBorder="1" applyAlignment="1">
      <alignment vertical="center"/>
    </xf>
    <xf numFmtId="164" fontId="3" fillId="0" borderId="1" xfId="1" applyNumberFormat="1" applyFont="1" applyBorder="1" applyAlignment="1">
      <alignment vertical="center"/>
    </xf>
    <xf numFmtId="164" fontId="3" fillId="0" borderId="1" xfId="1" applyNumberFormat="1" applyFont="1" applyBorder="1" applyAlignment="1">
      <alignment horizontal="center" vertical="center"/>
    </xf>
    <xf numFmtId="164" fontId="3" fillId="2" borderId="1" xfId="1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wrapText="1"/>
    </xf>
    <xf numFmtId="0" fontId="3" fillId="0" borderId="1" xfId="0" applyFont="1" applyBorder="1"/>
    <xf numFmtId="0" fontId="2" fillId="0" borderId="1" xfId="0" applyFont="1" applyBorder="1"/>
    <xf numFmtId="0" fontId="3" fillId="0" borderId="1" xfId="0" applyFont="1" applyBorder="1" applyAlignment="1">
      <alignment vertical="center"/>
    </xf>
    <xf numFmtId="0" fontId="3" fillId="0" borderId="0" xfId="0" applyFont="1" applyAlignment="1">
      <alignment vertical="center"/>
    </xf>
    <xf numFmtId="167" fontId="3" fillId="0" borderId="0" xfId="3" applyNumberFormat="1" applyFont="1"/>
    <xf numFmtId="166" fontId="2" fillId="0" borderId="1" xfId="1" applyNumberFormat="1" applyFont="1" applyBorder="1" applyAlignment="1">
      <alignment vertical="center" wrapText="1"/>
    </xf>
    <xf numFmtId="166" fontId="3" fillId="0" borderId="1" xfId="1" applyNumberFormat="1" applyFont="1" applyBorder="1" applyAlignment="1">
      <alignment vertical="center"/>
    </xf>
    <xf numFmtId="166" fontId="3" fillId="0" borderId="1" xfId="1" applyNumberFormat="1" applyFont="1" applyFill="1" applyBorder="1" applyAlignment="1">
      <alignment horizontal="center" vertical="center"/>
    </xf>
    <xf numFmtId="166" fontId="6" fillId="0" borderId="1" xfId="1" applyNumberFormat="1" applyFont="1" applyBorder="1" applyAlignment="1">
      <alignment horizontal="left" wrapText="1"/>
    </xf>
    <xf numFmtId="164" fontId="6" fillId="0" borderId="1" xfId="1" applyNumberFormat="1" applyFont="1" applyBorder="1" applyAlignment="1">
      <alignment horizontal="left" wrapText="1"/>
    </xf>
    <xf numFmtId="164" fontId="3" fillId="0" borderId="0" xfId="1" applyNumberFormat="1" applyFont="1" applyAlignment="1"/>
    <xf numFmtId="164" fontId="3" fillId="0" borderId="1" xfId="1" applyNumberFormat="1" applyFont="1" applyBorder="1" applyAlignment="1"/>
    <xf numFmtId="166" fontId="6" fillId="3" borderId="1" xfId="1" applyNumberFormat="1" applyFont="1" applyFill="1" applyBorder="1" applyAlignment="1">
      <alignment horizontal="left" wrapText="1"/>
    </xf>
    <xf numFmtId="164" fontId="6" fillId="3" borderId="1" xfId="1" applyNumberFormat="1" applyFont="1" applyFill="1" applyBorder="1" applyAlignment="1">
      <alignment horizontal="left" wrapText="1"/>
    </xf>
    <xf numFmtId="164" fontId="3" fillId="3" borderId="1" xfId="1" applyNumberFormat="1" applyFont="1" applyFill="1" applyBorder="1" applyAlignment="1">
      <alignment horizontal="left" wrapText="1"/>
    </xf>
    <xf numFmtId="166" fontId="6" fillId="3" borderId="1" xfId="1" applyNumberFormat="1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0" fontId="3" fillId="0" borderId="1" xfId="2" applyNumberFormat="1" applyFont="1" applyBorder="1"/>
    <xf numFmtId="167" fontId="3" fillId="0" borderId="1" xfId="1" applyNumberFormat="1" applyFont="1" applyBorder="1"/>
    <xf numFmtId="167" fontId="3" fillId="0" borderId="1" xfId="1" applyNumberFormat="1" applyFont="1" applyBorder="1" applyAlignment="1">
      <alignment vertical="center"/>
    </xf>
    <xf numFmtId="164" fontId="3" fillId="0" borderId="1" xfId="1" applyNumberFormat="1" applyFont="1" applyFill="1" applyBorder="1"/>
    <xf numFmtId="165" fontId="3" fillId="0" borderId="1" xfId="2" applyNumberFormat="1" applyFont="1" applyFill="1" applyBorder="1"/>
    <xf numFmtId="1" fontId="3" fillId="0" borderId="1" xfId="0" applyNumberFormat="1" applyFont="1" applyBorder="1"/>
    <xf numFmtId="0" fontId="2" fillId="0" borderId="1" xfId="0" applyFont="1" applyBorder="1" applyAlignment="1">
      <alignment vertical="top"/>
    </xf>
    <xf numFmtId="0" fontId="3" fillId="0" borderId="1" xfId="0" applyFont="1" applyBorder="1" applyAlignment="1">
      <alignment vertical="top"/>
    </xf>
    <xf numFmtId="41" fontId="3" fillId="0" borderId="1" xfId="0" applyNumberFormat="1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top"/>
    </xf>
    <xf numFmtId="0" fontId="3" fillId="0" borderId="0" xfId="0" applyFont="1" applyAlignment="1">
      <alignment vertical="top"/>
    </xf>
    <xf numFmtId="0" fontId="4" fillId="2" borderId="1" xfId="0" applyFont="1" applyFill="1" applyBorder="1" applyAlignment="1">
      <alignment horizontal="left" vertical="top" readingOrder="1"/>
    </xf>
    <xf numFmtId="0" fontId="5" fillId="2" borderId="1" xfId="0" applyFont="1" applyFill="1" applyBorder="1" applyAlignment="1">
      <alignment horizontal="center" vertical="top" readingOrder="1"/>
    </xf>
    <xf numFmtId="0" fontId="5" fillId="2" borderId="0" xfId="0" applyFont="1" applyFill="1" applyAlignment="1">
      <alignment horizontal="left" vertical="center" wrapText="1" readingOrder="1"/>
    </xf>
    <xf numFmtId="10" fontId="3" fillId="0" borderId="0" xfId="2" applyNumberFormat="1" applyFont="1" applyBorder="1"/>
    <xf numFmtId="10" fontId="3" fillId="0" borderId="0" xfId="2" applyNumberFormat="1" applyFont="1"/>
  </cellXfs>
  <cellStyles count="5">
    <cellStyle name="Comma" xfId="1" builtinId="3"/>
    <cellStyle name="Comma 2" xfId="3" xr:uid="{7D96FBC0-3640-435E-BADF-3A37E0D25929}"/>
    <cellStyle name="Comma 4" xfId="4" xr:uid="{26529A89-7724-405D-A664-F31E08C13CC8}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0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10" Type="http://schemas.microsoft.com/office/2017/10/relationships/person" Target="persons/person1.xml"/><Relationship Id="rId4" Type="http://schemas.openxmlformats.org/officeDocument/2006/relationships/sharedStrings" Target="sharedStrings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1524000</xdr:colOff>
      <xdr:row>3</xdr:row>
      <xdr:rowOff>9428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F26DA52-4754-481A-9117-5475E31D21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0550" y="190500"/>
          <a:ext cx="1562100" cy="39042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1524000</xdr:colOff>
      <xdr:row>3</xdr:row>
      <xdr:rowOff>9428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B96F109-B161-4E99-B219-C3FF6176A3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90500"/>
          <a:ext cx="1524000" cy="390428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03C5E3-8BAB-49B2-9133-AE77F57DAE83}">
  <dimension ref="A5:AE62"/>
  <sheetViews>
    <sheetView tabSelected="1" workbookViewId="0">
      <pane xSplit="1" ySplit="5" topLeftCell="W6" activePane="bottomRight" state="frozen"/>
      <selection pane="topRight" activeCell="B1" sqref="B1"/>
      <selection pane="bottomLeft" activeCell="A6" sqref="A6"/>
      <selection pane="bottomRight" activeCell="AH19" sqref="AH19"/>
    </sheetView>
  </sheetViews>
  <sheetFormatPr defaultColWidth="8.85546875" defaultRowHeight="15" x14ac:dyDescent="0.25"/>
  <cols>
    <col min="1" max="1" width="38.5703125" style="4" customWidth="1"/>
    <col min="2" max="2" width="8.140625" style="4" bestFit="1" customWidth="1"/>
    <col min="3" max="3" width="9.5703125" style="4" bestFit="1" customWidth="1"/>
    <col min="4" max="4" width="9.140625" style="4" bestFit="1" customWidth="1"/>
    <col min="5" max="5" width="9.5703125" style="4" bestFit="1" customWidth="1"/>
    <col min="6" max="8" width="9" style="4" bestFit="1" customWidth="1"/>
    <col min="9" max="9" width="11.28515625" style="4" customWidth="1"/>
    <col min="10" max="19" width="10.5703125" style="4" bestFit="1" customWidth="1"/>
    <col min="20" max="20" width="11.28515625" style="4" customWidth="1"/>
    <col min="21" max="21" width="10.5703125" style="4" bestFit="1" customWidth="1"/>
    <col min="22" max="22" width="13.28515625" style="4" bestFit="1" customWidth="1"/>
    <col min="23" max="23" width="10.5703125" style="4" customWidth="1"/>
    <col min="24" max="24" width="13.42578125" style="4" bestFit="1" customWidth="1"/>
    <col min="25" max="26" width="10.5703125" style="4" customWidth="1"/>
    <col min="27" max="27" width="14.28515625" style="4" customWidth="1"/>
    <col min="28" max="28" width="12.5703125" style="4" customWidth="1"/>
    <col min="29" max="29" width="12.85546875" style="4" customWidth="1"/>
    <col min="30" max="30" width="12.5703125" style="4" bestFit="1" customWidth="1"/>
    <col min="31" max="31" width="13.85546875" style="4" bestFit="1" customWidth="1"/>
    <col min="32" max="32" width="11.85546875" style="4" bestFit="1" customWidth="1"/>
    <col min="33" max="16384" width="8.85546875" style="4"/>
  </cols>
  <sheetData>
    <row r="5" spans="1:31" s="45" customFormat="1" x14ac:dyDescent="0.25">
      <c r="A5" s="40" t="s">
        <v>55</v>
      </c>
      <c r="B5" s="40" t="s">
        <v>0</v>
      </c>
      <c r="C5" s="41" t="s">
        <v>1</v>
      </c>
      <c r="D5" s="41" t="s">
        <v>2</v>
      </c>
      <c r="E5" s="41" t="s">
        <v>3</v>
      </c>
      <c r="F5" s="41" t="s">
        <v>4</v>
      </c>
      <c r="G5" s="41" t="s">
        <v>5</v>
      </c>
      <c r="H5" s="41" t="s">
        <v>6</v>
      </c>
      <c r="I5" s="41" t="s">
        <v>7</v>
      </c>
      <c r="J5" s="41" t="s">
        <v>8</v>
      </c>
      <c r="K5" s="41" t="s">
        <v>9</v>
      </c>
      <c r="L5" s="41" t="s">
        <v>10</v>
      </c>
      <c r="M5" s="41" t="s">
        <v>11</v>
      </c>
      <c r="N5" s="41" t="s">
        <v>12</v>
      </c>
      <c r="O5" s="41" t="s">
        <v>13</v>
      </c>
      <c r="P5" s="41" t="s">
        <v>14</v>
      </c>
      <c r="Q5" s="41" t="s">
        <v>15</v>
      </c>
      <c r="R5" s="42" t="s">
        <v>16</v>
      </c>
      <c r="S5" s="43" t="s">
        <v>17</v>
      </c>
      <c r="T5" s="44" t="s">
        <v>18</v>
      </c>
      <c r="U5" s="43" t="s">
        <v>19</v>
      </c>
      <c r="V5" s="43" t="s">
        <v>20</v>
      </c>
      <c r="W5" s="43" t="s">
        <v>65</v>
      </c>
      <c r="X5" s="43" t="s">
        <v>21</v>
      </c>
      <c r="Y5" s="43" t="s">
        <v>66</v>
      </c>
      <c r="Z5" s="43" t="s">
        <v>56</v>
      </c>
      <c r="AA5" s="41" t="s">
        <v>67</v>
      </c>
      <c r="AB5" s="43" t="s">
        <v>64</v>
      </c>
      <c r="AC5" s="41" t="s">
        <v>68</v>
      </c>
      <c r="AD5" s="43" t="s">
        <v>72</v>
      </c>
      <c r="AE5" s="41" t="s">
        <v>78</v>
      </c>
    </row>
    <row r="6" spans="1:31" x14ac:dyDescent="0.25">
      <c r="A6" s="5" t="s">
        <v>22</v>
      </c>
      <c r="B6" s="5">
        <v>889</v>
      </c>
      <c r="C6" s="5">
        <v>196382</v>
      </c>
      <c r="D6" s="5">
        <v>256848</v>
      </c>
      <c r="E6" s="5">
        <v>301000</v>
      </c>
      <c r="F6" s="5">
        <v>441000</v>
      </c>
      <c r="G6" s="5">
        <v>551000</v>
      </c>
      <c r="H6" s="5">
        <v>774900</v>
      </c>
      <c r="I6" s="5">
        <v>1194583</v>
      </c>
      <c r="J6" s="5">
        <v>1763178</v>
      </c>
      <c r="K6" s="5">
        <v>2249023</v>
      </c>
      <c r="L6" s="5">
        <v>2510470</v>
      </c>
      <c r="M6" s="5">
        <v>2942313</v>
      </c>
      <c r="N6" s="5">
        <v>2811529</v>
      </c>
      <c r="O6" s="5">
        <v>2877584</v>
      </c>
      <c r="P6" s="5">
        <v>3027243</v>
      </c>
      <c r="Q6" s="5">
        <v>3068156</v>
      </c>
      <c r="R6" s="5">
        <v>3409389</v>
      </c>
      <c r="S6" s="5">
        <v>3886167</v>
      </c>
      <c r="T6" s="5">
        <v>4222041</v>
      </c>
      <c r="U6" s="5">
        <v>4418919</v>
      </c>
      <c r="V6" s="5">
        <v>4363919</v>
      </c>
      <c r="W6" s="5">
        <v>4508963</v>
      </c>
      <c r="X6" s="5">
        <v>4687304</v>
      </c>
      <c r="Y6" s="5">
        <v>4749470</v>
      </c>
      <c r="Z6" s="37">
        <v>4835520</v>
      </c>
      <c r="AA6" s="35">
        <v>4850200</v>
      </c>
      <c r="AB6" s="35">
        <v>4841935</v>
      </c>
      <c r="AC6" s="35">
        <v>4909198</v>
      </c>
      <c r="AD6" s="35">
        <v>4889043</v>
      </c>
      <c r="AE6" s="35">
        <v>4961221</v>
      </c>
    </row>
    <row r="9" spans="1:31" s="45" customFormat="1" x14ac:dyDescent="0.25">
      <c r="A9" s="46" t="s">
        <v>69</v>
      </c>
      <c r="B9" s="46" t="s">
        <v>0</v>
      </c>
      <c r="C9" s="47" t="s">
        <v>1</v>
      </c>
      <c r="D9" s="47" t="s">
        <v>2</v>
      </c>
      <c r="E9" s="47" t="s">
        <v>3</v>
      </c>
      <c r="F9" s="47" t="s">
        <v>4</v>
      </c>
      <c r="G9" s="47" t="s">
        <v>5</v>
      </c>
      <c r="H9" s="47" t="s">
        <v>6</v>
      </c>
      <c r="I9" s="47" t="s">
        <v>23</v>
      </c>
      <c r="J9" s="47" t="s">
        <v>8</v>
      </c>
      <c r="K9" s="47" t="s">
        <v>24</v>
      </c>
      <c r="L9" s="47" t="s">
        <v>25</v>
      </c>
      <c r="M9" s="47" t="s">
        <v>26</v>
      </c>
      <c r="N9" s="47" t="s">
        <v>27</v>
      </c>
      <c r="O9" s="47" t="s">
        <v>28</v>
      </c>
      <c r="P9" s="47" t="s">
        <v>29</v>
      </c>
      <c r="Q9" s="47" t="s">
        <v>15</v>
      </c>
      <c r="R9" s="47" t="s">
        <v>16</v>
      </c>
      <c r="S9" s="47" t="s">
        <v>30</v>
      </c>
      <c r="T9" s="47" t="s">
        <v>31</v>
      </c>
      <c r="U9" s="43" t="s">
        <v>19</v>
      </c>
      <c r="V9" s="43" t="s">
        <v>20</v>
      </c>
      <c r="W9" s="43" t="s">
        <v>65</v>
      </c>
      <c r="X9" s="43" t="s">
        <v>21</v>
      </c>
      <c r="Y9" s="43" t="s">
        <v>66</v>
      </c>
      <c r="Z9" s="43" t="s">
        <v>56</v>
      </c>
      <c r="AA9" s="41" t="s">
        <v>67</v>
      </c>
      <c r="AB9" s="43" t="s">
        <v>64</v>
      </c>
      <c r="AC9" s="41" t="s">
        <v>68</v>
      </c>
      <c r="AD9" s="43" t="s">
        <v>72</v>
      </c>
      <c r="AE9" s="41" t="s">
        <v>78</v>
      </c>
    </row>
    <row r="10" spans="1:31" x14ac:dyDescent="0.25">
      <c r="A10" s="6" t="s">
        <v>32</v>
      </c>
      <c r="B10" s="7">
        <v>1</v>
      </c>
      <c r="C10" s="8">
        <f>160501/196382</f>
        <v>0.81728977197502828</v>
      </c>
      <c r="D10" s="8">
        <f>204255/256848</f>
        <v>0.79523687161278267</v>
      </c>
      <c r="E10" s="8">
        <f>240000/301000</f>
        <v>0.79734219269102991</v>
      </c>
      <c r="F10" s="8">
        <v>0.81630000000000003</v>
      </c>
      <c r="G10" s="8">
        <v>0.83479999999999999</v>
      </c>
      <c r="H10" s="8">
        <v>0.79239999999999999</v>
      </c>
      <c r="I10" s="8">
        <v>0.61880000000000002</v>
      </c>
      <c r="J10" s="8">
        <v>0.53390000000000004</v>
      </c>
      <c r="K10" s="8">
        <v>0.4564546471956934</v>
      </c>
      <c r="L10" s="8">
        <v>0.4422669858632049</v>
      </c>
      <c r="M10" s="8">
        <v>0.42913517358622283</v>
      </c>
      <c r="N10" s="8">
        <v>0.46025454476905625</v>
      </c>
      <c r="O10" s="8">
        <v>0.46253106772903935</v>
      </c>
      <c r="P10" s="8">
        <v>0.40025825478826776</v>
      </c>
      <c r="Q10" s="8">
        <v>0.41813682224763016</v>
      </c>
      <c r="R10" s="9">
        <v>0.3921</v>
      </c>
      <c r="S10" s="9">
        <v>0.38640000000000002</v>
      </c>
      <c r="T10" s="9">
        <v>0.378</v>
      </c>
      <c r="U10" s="9">
        <v>0.38027671473498381</v>
      </c>
      <c r="V10" s="9">
        <v>0.38165305084718576</v>
      </c>
      <c r="W10" s="9">
        <v>0.37823974159912155</v>
      </c>
      <c r="X10" s="34">
        <v>0.38298134706005843</v>
      </c>
      <c r="Y10" s="34">
        <v>0.38657597584572595</v>
      </c>
      <c r="Z10" s="34">
        <v>0.37950582357223217</v>
      </c>
      <c r="AA10" s="34">
        <v>0.38327697826893736</v>
      </c>
      <c r="AB10" s="34">
        <v>0.36851754515498453</v>
      </c>
      <c r="AC10" s="34">
        <v>0.36323000213069428</v>
      </c>
      <c r="AD10" s="34">
        <v>0.36552375275948124</v>
      </c>
      <c r="AE10" s="34">
        <v>0.36648437955092106</v>
      </c>
    </row>
    <row r="11" spans="1:31" x14ac:dyDescent="0.25">
      <c r="A11" s="6" t="s">
        <v>33</v>
      </c>
      <c r="B11" s="11" t="s">
        <v>34</v>
      </c>
      <c r="C11" s="8">
        <f>35881/196382</f>
        <v>0.18271022802497175</v>
      </c>
      <c r="D11" s="8">
        <f>52593/256848</f>
        <v>0.20476312838721733</v>
      </c>
      <c r="E11" s="8">
        <f>61000/301000</f>
        <v>0.20265780730897009</v>
      </c>
      <c r="F11" s="8">
        <v>0.1837</v>
      </c>
      <c r="G11" s="8">
        <v>0.16520000000000001</v>
      </c>
      <c r="H11" s="8">
        <v>0.15870000000000001</v>
      </c>
      <c r="I11" s="8">
        <v>0.20519999999999999</v>
      </c>
      <c r="J11" s="8">
        <v>0.2162</v>
      </c>
      <c r="K11" s="8">
        <v>0.22252862687486966</v>
      </c>
      <c r="L11" s="8">
        <v>0.21924858691798746</v>
      </c>
      <c r="M11" s="8">
        <v>0.19664495245747138</v>
      </c>
      <c r="N11" s="8">
        <v>0.15842376159022367</v>
      </c>
      <c r="O11" s="8">
        <v>0.16603859348675834</v>
      </c>
      <c r="P11" s="8">
        <v>0.15980943716774637</v>
      </c>
      <c r="Q11" s="8">
        <v>0.14990763181533143</v>
      </c>
      <c r="R11" s="9">
        <v>0.16</v>
      </c>
      <c r="S11" s="9">
        <v>0.1525</v>
      </c>
      <c r="T11" s="9">
        <v>0.1651</v>
      </c>
      <c r="U11" s="9">
        <v>0.17428583778068799</v>
      </c>
      <c r="V11" s="9">
        <v>0.18062938381761898</v>
      </c>
      <c r="W11" s="9">
        <v>0.17810547569363511</v>
      </c>
      <c r="X11" s="34">
        <v>0.17652194097075846</v>
      </c>
      <c r="Y11" s="34">
        <v>0.17041375142910684</v>
      </c>
      <c r="Z11" s="34">
        <v>0.17497952650387136</v>
      </c>
      <c r="AA11" s="34">
        <v>0.17690734402705044</v>
      </c>
      <c r="AB11" s="34">
        <v>0.18622059156101847</v>
      </c>
      <c r="AC11" s="34">
        <v>0.18191566117316924</v>
      </c>
      <c r="AD11" s="34">
        <v>0.17658695866050134</v>
      </c>
      <c r="AE11" s="34">
        <v>0.17612075737001032</v>
      </c>
    </row>
    <row r="12" spans="1:31" x14ac:dyDescent="0.25">
      <c r="A12" s="6" t="s">
        <v>35</v>
      </c>
      <c r="B12" s="11" t="s">
        <v>34</v>
      </c>
      <c r="C12" s="11" t="s">
        <v>34</v>
      </c>
      <c r="D12" s="11" t="s">
        <v>34</v>
      </c>
      <c r="E12" s="11" t="s">
        <v>34</v>
      </c>
      <c r="F12" s="11" t="s">
        <v>34</v>
      </c>
      <c r="G12" s="11" t="s">
        <v>34</v>
      </c>
      <c r="H12" s="8">
        <v>4.8899999999999999E-2</v>
      </c>
      <c r="I12" s="8">
        <v>0.16120000000000001</v>
      </c>
      <c r="J12" s="8">
        <v>0.19639999999999999</v>
      </c>
      <c r="K12" s="8">
        <v>0.18030095734903556</v>
      </c>
      <c r="L12" s="8">
        <v>0.18501037654303776</v>
      </c>
      <c r="M12" s="8">
        <v>0.21208858472908898</v>
      </c>
      <c r="N12" s="8">
        <v>0.29013572330216048</v>
      </c>
      <c r="O12" s="8">
        <v>0.29480633753871305</v>
      </c>
      <c r="P12" s="8">
        <v>0.32369023563684846</v>
      </c>
      <c r="Q12" s="8">
        <v>0.30869290870477251</v>
      </c>
      <c r="R12" s="9">
        <v>0.31680000000000003</v>
      </c>
      <c r="S12" s="9">
        <v>0.35160000000000002</v>
      </c>
      <c r="T12" s="9">
        <v>0.34029999999999999</v>
      </c>
      <c r="U12" s="9">
        <v>0.33079990830336559</v>
      </c>
      <c r="V12" s="9">
        <v>0.32196060467666793</v>
      </c>
      <c r="W12" s="9">
        <v>0.33493333167737238</v>
      </c>
      <c r="X12" s="34">
        <v>0.34342769318994459</v>
      </c>
      <c r="Y12" s="34">
        <v>0.33836533339509461</v>
      </c>
      <c r="Z12" s="34">
        <v>0.34042419429554627</v>
      </c>
      <c r="AA12" s="34">
        <v>0.32623685621211496</v>
      </c>
      <c r="AB12" s="34">
        <v>0.32242192429266398</v>
      </c>
      <c r="AC12" s="34">
        <v>0.32285334590293568</v>
      </c>
      <c r="AD12" s="34">
        <v>0.32498543173903005</v>
      </c>
      <c r="AE12" s="34">
        <v>0.31965477853133334</v>
      </c>
    </row>
    <row r="13" spans="1:31" x14ac:dyDescent="0.25">
      <c r="A13" s="6" t="s">
        <v>36</v>
      </c>
      <c r="B13" s="11" t="s">
        <v>34</v>
      </c>
      <c r="C13" s="11" t="s">
        <v>34</v>
      </c>
      <c r="D13" s="11" t="s">
        <v>34</v>
      </c>
      <c r="E13" s="11" t="s">
        <v>34</v>
      </c>
      <c r="F13" s="11" t="s">
        <v>34</v>
      </c>
      <c r="G13" s="11" t="s">
        <v>34</v>
      </c>
      <c r="H13" s="11" t="s">
        <v>34</v>
      </c>
      <c r="I13" s="8">
        <v>1.4800000000000001E-2</v>
      </c>
      <c r="J13" s="8">
        <v>5.3499999999999999E-2</v>
      </c>
      <c r="K13" s="8">
        <v>0.14071576858040136</v>
      </c>
      <c r="L13" s="8">
        <v>0.15347405067576989</v>
      </c>
      <c r="M13" s="8">
        <v>0.16213128922721681</v>
      </c>
      <c r="N13" s="8">
        <v>9.1185970338559547E-2</v>
      </c>
      <c r="O13" s="8">
        <v>7.6624001245489265E-2</v>
      </c>
      <c r="P13" s="8">
        <v>0.11624207240713745</v>
      </c>
      <c r="Q13" s="8">
        <v>0.1232626372322659</v>
      </c>
      <c r="R13" s="9">
        <v>0.13109999999999999</v>
      </c>
      <c r="S13" s="9">
        <v>0.1095</v>
      </c>
      <c r="T13" s="9">
        <v>0.1166</v>
      </c>
      <c r="U13" s="9">
        <v>0.11463753918096259</v>
      </c>
      <c r="V13" s="9">
        <v>0.11575696065852735</v>
      </c>
      <c r="W13" s="9">
        <v>0.10872145102987095</v>
      </c>
      <c r="X13" s="34">
        <v>9.7069018779238556E-2</v>
      </c>
      <c r="Y13" s="34">
        <v>0.10102327207035733</v>
      </c>
      <c r="Z13" s="34">
        <v>9.6629731652438627E-2</v>
      </c>
      <c r="AA13" s="34">
        <v>9.3950558739845785E-2</v>
      </c>
      <c r="AB13" s="34">
        <v>9.4865792291718085E-2</v>
      </c>
      <c r="AC13" s="34">
        <v>9.4460031964487892E-2</v>
      </c>
      <c r="AD13" s="34">
        <v>9.4079569192643236E-2</v>
      </c>
      <c r="AE13" s="34">
        <v>9.1497435812675956E-2</v>
      </c>
    </row>
    <row r="14" spans="1:31" x14ac:dyDescent="0.25">
      <c r="A14" s="6" t="s">
        <v>57</v>
      </c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0">
        <v>3.6216672597152899E-3</v>
      </c>
      <c r="Z14" s="34">
        <v>8.5000000000000006E-3</v>
      </c>
      <c r="AA14" s="34">
        <v>1.9628262752051463E-2</v>
      </c>
      <c r="AB14" s="34">
        <v>2.7974146699614927E-2</v>
      </c>
      <c r="AC14" s="34">
        <v>3.7540958828712959E-2</v>
      </c>
      <c r="AD14" s="34">
        <v>3.8822242262458596E-2</v>
      </c>
      <c r="AE14" s="34">
        <v>4.6242648735059372E-2</v>
      </c>
    </row>
    <row r="15" spans="1:31" x14ac:dyDescent="0.25">
      <c r="A15" s="48"/>
      <c r="Z15" s="49"/>
      <c r="AA15" s="49"/>
      <c r="AB15" s="49"/>
      <c r="AC15" s="49"/>
      <c r="AD15" s="50"/>
    </row>
    <row r="17" spans="1:31" x14ac:dyDescent="0.25">
      <c r="A17" s="12" t="s">
        <v>58</v>
      </c>
      <c r="B17" s="1" t="s">
        <v>0</v>
      </c>
      <c r="C17" s="2" t="s">
        <v>1</v>
      </c>
      <c r="D17" s="2" t="s">
        <v>2</v>
      </c>
      <c r="E17" s="2" t="s">
        <v>3</v>
      </c>
      <c r="F17" s="2" t="s">
        <v>4</v>
      </c>
      <c r="G17" s="2" t="s">
        <v>5</v>
      </c>
      <c r="H17" s="2" t="s">
        <v>6</v>
      </c>
      <c r="I17" s="2" t="s">
        <v>7</v>
      </c>
      <c r="J17" s="2" t="s">
        <v>8</v>
      </c>
      <c r="K17" s="13" t="s">
        <v>9</v>
      </c>
      <c r="L17" s="13" t="s">
        <v>10</v>
      </c>
      <c r="M17" s="13" t="s">
        <v>11</v>
      </c>
      <c r="N17" s="13" t="s">
        <v>12</v>
      </c>
      <c r="O17" s="13" t="s">
        <v>13</v>
      </c>
      <c r="P17" s="13" t="s">
        <v>14</v>
      </c>
      <c r="Q17" s="13" t="s">
        <v>15</v>
      </c>
      <c r="R17" s="14" t="s">
        <v>16</v>
      </c>
      <c r="S17" s="14" t="s">
        <v>17</v>
      </c>
      <c r="T17" s="15" t="s">
        <v>18</v>
      </c>
      <c r="U17" s="3" t="s">
        <v>19</v>
      </c>
      <c r="V17" s="3" t="s">
        <v>20</v>
      </c>
      <c r="W17" s="3" t="s">
        <v>65</v>
      </c>
      <c r="X17" s="3" t="s">
        <v>21</v>
      </c>
      <c r="Y17" s="3" t="s">
        <v>66</v>
      </c>
      <c r="Z17" s="3" t="s">
        <v>56</v>
      </c>
      <c r="AA17" s="19" t="s">
        <v>67</v>
      </c>
      <c r="AB17" s="3" t="s">
        <v>64</v>
      </c>
      <c r="AC17" s="19" t="s">
        <v>68</v>
      </c>
      <c r="AD17" s="43" t="s">
        <v>72</v>
      </c>
      <c r="AE17" s="41" t="s">
        <v>78</v>
      </c>
    </row>
    <row r="18" spans="1:31" x14ac:dyDescent="0.25">
      <c r="A18" s="5" t="s">
        <v>22</v>
      </c>
      <c r="B18" s="11" t="s">
        <v>34</v>
      </c>
      <c r="C18" s="11" t="s">
        <v>34</v>
      </c>
      <c r="D18" s="11" t="s">
        <v>34</v>
      </c>
      <c r="E18" s="11" t="s">
        <v>34</v>
      </c>
      <c r="F18" s="11" t="s">
        <v>34</v>
      </c>
      <c r="G18" s="11" t="s">
        <v>34</v>
      </c>
      <c r="H18" s="11" t="s">
        <v>34</v>
      </c>
      <c r="I18" s="11" t="s">
        <v>34</v>
      </c>
      <c r="J18" s="11" t="s">
        <v>34</v>
      </c>
      <c r="K18" s="5">
        <v>68593</v>
      </c>
      <c r="L18" s="5">
        <v>154044</v>
      </c>
      <c r="M18" s="5">
        <v>284282</v>
      </c>
      <c r="N18" s="5">
        <v>500366</v>
      </c>
      <c r="O18" s="5">
        <v>1117917</v>
      </c>
      <c r="P18" s="5">
        <v>1660259</v>
      </c>
      <c r="Q18" s="5">
        <v>2222112</v>
      </c>
      <c r="R18" s="5">
        <v>2430183</v>
      </c>
      <c r="S18" s="5">
        <v>2625685</v>
      </c>
      <c r="T18" s="5">
        <v>2515872</v>
      </c>
      <c r="U18" s="5">
        <v>3190595</v>
      </c>
      <c r="V18" s="5">
        <v>3294303</v>
      </c>
      <c r="W18" s="5">
        <v>3368427</v>
      </c>
      <c r="X18" s="5">
        <v>3539362</v>
      </c>
      <c r="Y18" s="5">
        <v>3531372</v>
      </c>
      <c r="Z18" s="5">
        <v>3559582</v>
      </c>
      <c r="AA18" s="35">
        <v>3517141</v>
      </c>
      <c r="AB18" s="35">
        <v>3575115</v>
      </c>
      <c r="AC18" s="35">
        <v>3732283</v>
      </c>
      <c r="AD18" s="35">
        <v>3838038</v>
      </c>
      <c r="AE18" s="35">
        <v>3696564</v>
      </c>
    </row>
    <row r="21" spans="1:31" x14ac:dyDescent="0.25">
      <c r="A21" s="16" t="s">
        <v>59</v>
      </c>
      <c r="B21" s="1" t="s">
        <v>0</v>
      </c>
      <c r="C21" s="2" t="s">
        <v>1</v>
      </c>
      <c r="D21" s="2" t="s">
        <v>2</v>
      </c>
      <c r="E21" s="2" t="s">
        <v>3</v>
      </c>
      <c r="F21" s="2" t="s">
        <v>4</v>
      </c>
      <c r="G21" s="2" t="s">
        <v>5</v>
      </c>
      <c r="H21" s="2" t="s">
        <v>6</v>
      </c>
      <c r="I21" s="2" t="s">
        <v>7</v>
      </c>
      <c r="J21" s="2" t="s">
        <v>8</v>
      </c>
      <c r="K21" s="2" t="s">
        <v>9</v>
      </c>
      <c r="L21" s="2" t="s">
        <v>10</v>
      </c>
      <c r="M21" s="2" t="s">
        <v>11</v>
      </c>
      <c r="N21" s="2" t="s">
        <v>12</v>
      </c>
      <c r="O21" s="2" t="s">
        <v>13</v>
      </c>
      <c r="P21" s="2" t="s">
        <v>14</v>
      </c>
      <c r="Q21" s="2" t="s">
        <v>15</v>
      </c>
      <c r="R21" s="17" t="s">
        <v>16</v>
      </c>
      <c r="S21" s="17" t="s">
        <v>17</v>
      </c>
      <c r="T21" s="17" t="s">
        <v>18</v>
      </c>
      <c r="U21" s="3" t="s">
        <v>19</v>
      </c>
      <c r="V21" s="3" t="s">
        <v>20</v>
      </c>
      <c r="W21" s="3" t="s">
        <v>65</v>
      </c>
      <c r="X21" s="3" t="s">
        <v>21</v>
      </c>
      <c r="Y21" s="3" t="s">
        <v>66</v>
      </c>
      <c r="Z21" s="3" t="s">
        <v>56</v>
      </c>
      <c r="AA21" s="19" t="s">
        <v>67</v>
      </c>
      <c r="AB21" s="3" t="s">
        <v>64</v>
      </c>
      <c r="AC21" s="19" t="s">
        <v>68</v>
      </c>
      <c r="AD21" s="43" t="s">
        <v>72</v>
      </c>
      <c r="AE21" s="41" t="s">
        <v>78</v>
      </c>
    </row>
    <row r="22" spans="1:31" x14ac:dyDescent="0.25">
      <c r="A22" s="17" t="s">
        <v>37</v>
      </c>
      <c r="B22" s="11" t="s">
        <v>34</v>
      </c>
      <c r="C22" s="11" t="s">
        <v>34</v>
      </c>
      <c r="D22" s="11" t="s">
        <v>34</v>
      </c>
      <c r="E22" s="11" t="s">
        <v>34</v>
      </c>
      <c r="F22" s="11" t="s">
        <v>34</v>
      </c>
      <c r="G22" s="11" t="s">
        <v>34</v>
      </c>
      <c r="H22" s="11" t="s">
        <v>34</v>
      </c>
      <c r="I22" s="11" t="s">
        <v>34</v>
      </c>
      <c r="J22" s="11" t="s">
        <v>34</v>
      </c>
      <c r="K22" s="11" t="s">
        <v>34</v>
      </c>
      <c r="L22" s="11" t="s">
        <v>34</v>
      </c>
      <c r="M22" s="11" t="s">
        <v>34</v>
      </c>
      <c r="N22" s="11" t="s">
        <v>34</v>
      </c>
      <c r="O22" s="11" t="s">
        <v>34</v>
      </c>
      <c r="P22" s="11" t="s">
        <v>34</v>
      </c>
      <c r="Q22" s="11" t="s">
        <v>34</v>
      </c>
      <c r="R22" s="5">
        <v>216401</v>
      </c>
      <c r="S22" s="5">
        <v>677131</v>
      </c>
      <c r="T22" s="5">
        <v>1473360</v>
      </c>
      <c r="U22" s="5">
        <v>1956800</v>
      </c>
      <c r="V22" s="5">
        <v>2365121</v>
      </c>
      <c r="W22" s="5">
        <v>2619943</v>
      </c>
      <c r="X22" s="5">
        <v>2809592</v>
      </c>
      <c r="Y22" s="5">
        <v>2890860</v>
      </c>
      <c r="Z22" s="37">
        <v>3093666</v>
      </c>
      <c r="AA22" s="35">
        <v>3190633</v>
      </c>
      <c r="AB22" s="35">
        <v>3447287</v>
      </c>
      <c r="AC22" s="35">
        <v>3664333</v>
      </c>
      <c r="AD22" s="35">
        <v>4037902</v>
      </c>
      <c r="AE22" s="35">
        <v>4208909</v>
      </c>
    </row>
    <row r="25" spans="1:31" x14ac:dyDescent="0.25">
      <c r="A25" s="18" t="s">
        <v>60</v>
      </c>
      <c r="B25" s="1" t="s">
        <v>0</v>
      </c>
      <c r="C25" s="2" t="s">
        <v>1</v>
      </c>
      <c r="D25" s="2" t="s">
        <v>2</v>
      </c>
      <c r="E25" s="2" t="s">
        <v>3</v>
      </c>
      <c r="F25" s="2" t="s">
        <v>4</v>
      </c>
      <c r="G25" s="2" t="s">
        <v>5</v>
      </c>
      <c r="H25" s="2" t="s">
        <v>6</v>
      </c>
      <c r="I25" s="2" t="s">
        <v>7</v>
      </c>
      <c r="J25" s="2" t="s">
        <v>8</v>
      </c>
      <c r="K25" s="2" t="s">
        <v>9</v>
      </c>
      <c r="L25" s="2" t="s">
        <v>10</v>
      </c>
      <c r="M25" s="2" t="s">
        <v>11</v>
      </c>
      <c r="N25" s="2" t="s">
        <v>12</v>
      </c>
      <c r="O25" s="2" t="s">
        <v>13</v>
      </c>
      <c r="P25" s="2" t="s">
        <v>14</v>
      </c>
      <c r="Q25" s="2" t="s">
        <v>15</v>
      </c>
      <c r="R25" s="17" t="s">
        <v>38</v>
      </c>
      <c r="S25" s="17" t="s">
        <v>39</v>
      </c>
      <c r="T25" s="17" t="s">
        <v>18</v>
      </c>
      <c r="U25" s="3" t="s">
        <v>19</v>
      </c>
      <c r="V25" s="3" t="s">
        <v>20</v>
      </c>
      <c r="W25" s="3" t="s">
        <v>65</v>
      </c>
      <c r="X25" s="3" t="s">
        <v>21</v>
      </c>
      <c r="Y25" s="3" t="s">
        <v>66</v>
      </c>
      <c r="Z25" s="3" t="s">
        <v>56</v>
      </c>
      <c r="AA25" s="19" t="s">
        <v>67</v>
      </c>
      <c r="AB25" s="3" t="s">
        <v>64</v>
      </c>
      <c r="AC25" s="19" t="s">
        <v>68</v>
      </c>
      <c r="AD25" s="43" t="s">
        <v>72</v>
      </c>
      <c r="AE25" s="41" t="s">
        <v>78</v>
      </c>
    </row>
    <row r="26" spans="1:31" x14ac:dyDescent="0.25">
      <c r="A26" s="17" t="s">
        <v>37</v>
      </c>
      <c r="B26" s="11" t="s">
        <v>34</v>
      </c>
      <c r="C26" s="11" t="s">
        <v>34</v>
      </c>
      <c r="D26" s="11" t="s">
        <v>34</v>
      </c>
      <c r="E26" s="11" t="s">
        <v>34</v>
      </c>
      <c r="F26" s="11" t="s">
        <v>34</v>
      </c>
      <c r="G26" s="11" t="s">
        <v>34</v>
      </c>
      <c r="H26" s="11" t="s">
        <v>34</v>
      </c>
      <c r="I26" s="11" t="s">
        <v>34</v>
      </c>
      <c r="J26" s="11" t="s">
        <v>34</v>
      </c>
      <c r="K26" s="11" t="s">
        <v>34</v>
      </c>
      <c r="L26" s="11" t="s">
        <v>34</v>
      </c>
      <c r="M26" s="11" t="s">
        <v>34</v>
      </c>
      <c r="N26" s="11" t="s">
        <v>34</v>
      </c>
      <c r="O26" s="11" t="s">
        <v>34</v>
      </c>
      <c r="P26" s="11" t="s">
        <v>34</v>
      </c>
      <c r="Q26" s="11" t="s">
        <v>34</v>
      </c>
      <c r="R26" s="5">
        <v>34018</v>
      </c>
      <c r="S26" s="5">
        <v>43395</v>
      </c>
      <c r="T26" s="5">
        <v>78714</v>
      </c>
      <c r="U26" s="5">
        <v>108238</v>
      </c>
      <c r="V26" s="5">
        <v>118403</v>
      </c>
      <c r="W26" s="5">
        <v>115006</v>
      </c>
      <c r="X26" s="5">
        <v>113765</v>
      </c>
      <c r="Y26" s="5">
        <v>123804</v>
      </c>
      <c r="Z26" s="37">
        <v>193135</v>
      </c>
      <c r="AA26" s="35">
        <v>204095</v>
      </c>
      <c r="AB26" s="35">
        <v>166595</v>
      </c>
      <c r="AC26" s="35">
        <v>197474</v>
      </c>
      <c r="AD26" s="35">
        <v>190995</v>
      </c>
      <c r="AE26" s="35">
        <v>208626</v>
      </c>
    </row>
    <row r="29" spans="1:31" s="20" customFormat="1" ht="30" x14ac:dyDescent="0.25">
      <c r="A29" s="1" t="s">
        <v>73</v>
      </c>
      <c r="B29" s="1" t="s">
        <v>0</v>
      </c>
      <c r="C29" s="2" t="s">
        <v>1</v>
      </c>
      <c r="D29" s="2" t="s">
        <v>2</v>
      </c>
      <c r="E29" s="2" t="s">
        <v>3</v>
      </c>
      <c r="F29" s="2" t="s">
        <v>4</v>
      </c>
      <c r="G29" s="2" t="s">
        <v>5</v>
      </c>
      <c r="H29" s="2" t="s">
        <v>6</v>
      </c>
      <c r="I29" s="2" t="s">
        <v>7</v>
      </c>
      <c r="J29" s="19" t="s">
        <v>40</v>
      </c>
      <c r="K29" s="19" t="s">
        <v>24</v>
      </c>
      <c r="L29" s="19" t="s">
        <v>25</v>
      </c>
      <c r="M29" s="19" t="s">
        <v>26</v>
      </c>
      <c r="N29" s="19" t="s">
        <v>27</v>
      </c>
      <c r="O29" s="19" t="s">
        <v>28</v>
      </c>
      <c r="P29" s="19" t="s">
        <v>29</v>
      </c>
      <c r="Q29" s="19" t="s">
        <v>41</v>
      </c>
      <c r="R29" s="19" t="s">
        <v>42</v>
      </c>
      <c r="S29" s="19" t="s">
        <v>30</v>
      </c>
      <c r="T29" s="19" t="s">
        <v>18</v>
      </c>
      <c r="U29" s="3" t="s">
        <v>19</v>
      </c>
      <c r="V29" s="3" t="s">
        <v>20</v>
      </c>
      <c r="W29" s="3" t="s">
        <v>65</v>
      </c>
      <c r="X29" s="3" t="s">
        <v>21</v>
      </c>
      <c r="Y29" s="3" t="s">
        <v>66</v>
      </c>
      <c r="Z29" s="3" t="s">
        <v>56</v>
      </c>
      <c r="AA29" s="19" t="s">
        <v>67</v>
      </c>
      <c r="AB29" s="3" t="s">
        <v>64</v>
      </c>
      <c r="AC29" s="19" t="s">
        <v>68</v>
      </c>
      <c r="AD29" s="3" t="s">
        <v>72</v>
      </c>
      <c r="AE29" s="19" t="s">
        <v>78</v>
      </c>
    </row>
    <row r="30" spans="1:31" x14ac:dyDescent="0.25">
      <c r="A30" s="17" t="s">
        <v>43</v>
      </c>
      <c r="B30" s="11" t="s">
        <v>34</v>
      </c>
      <c r="C30" s="11" t="s">
        <v>34</v>
      </c>
      <c r="D30" s="11" t="s">
        <v>34</v>
      </c>
      <c r="E30" s="11" t="s">
        <v>34</v>
      </c>
      <c r="F30" s="11" t="s">
        <v>34</v>
      </c>
      <c r="G30" s="11" t="s">
        <v>34</v>
      </c>
      <c r="H30" s="11" t="s">
        <v>34</v>
      </c>
      <c r="I30" s="11" t="s">
        <v>34</v>
      </c>
      <c r="J30" s="11" t="s">
        <v>34</v>
      </c>
      <c r="K30" s="11" t="s">
        <v>34</v>
      </c>
      <c r="L30" s="11" t="s">
        <v>34</v>
      </c>
      <c r="M30" s="11" t="s">
        <v>34</v>
      </c>
      <c r="N30" s="10">
        <v>0.11360000000000001</v>
      </c>
      <c r="O30" s="10">
        <v>0.1188</v>
      </c>
      <c r="P30" s="10">
        <v>0.1171</v>
      </c>
      <c r="Q30" s="10">
        <v>0.12280000000000001</v>
      </c>
      <c r="R30" s="10">
        <v>0.112</v>
      </c>
      <c r="S30" s="10">
        <v>0.1176</v>
      </c>
      <c r="T30" s="10">
        <v>0.14749999999999999</v>
      </c>
      <c r="U30" s="10">
        <v>0.16550000000000001</v>
      </c>
      <c r="V30" s="10">
        <v>0.17799780426721945</v>
      </c>
      <c r="W30" s="10">
        <v>0.18118068389560971</v>
      </c>
      <c r="X30" s="10">
        <v>0.18993194338000763</v>
      </c>
      <c r="Y30" s="10">
        <v>0.20172503458280608</v>
      </c>
      <c r="Z30" s="38">
        <v>0.22209938124545034</v>
      </c>
      <c r="AA30" s="10">
        <v>0.23636283039874645</v>
      </c>
      <c r="AB30" s="10">
        <v>0.24727696674986344</v>
      </c>
      <c r="AC30" s="10">
        <v>0.25910464397647032</v>
      </c>
      <c r="AD30" s="10">
        <v>0.27187488430762419</v>
      </c>
      <c r="AE30" s="34">
        <v>0.28510562218453883</v>
      </c>
    </row>
    <row r="31" spans="1:31" x14ac:dyDescent="0.25">
      <c r="A31" s="17" t="s">
        <v>44</v>
      </c>
      <c r="B31" s="11" t="s">
        <v>34</v>
      </c>
      <c r="C31" s="11" t="s">
        <v>34</v>
      </c>
      <c r="D31" s="11" t="s">
        <v>34</v>
      </c>
      <c r="E31" s="11" t="s">
        <v>34</v>
      </c>
      <c r="F31" s="11" t="s">
        <v>34</v>
      </c>
      <c r="G31" s="11" t="s">
        <v>34</v>
      </c>
      <c r="H31" s="11" t="s">
        <v>34</v>
      </c>
      <c r="I31" s="11" t="s">
        <v>34</v>
      </c>
      <c r="J31" s="11" t="s">
        <v>34</v>
      </c>
      <c r="K31" s="11" t="s">
        <v>34</v>
      </c>
      <c r="L31" s="11" t="s">
        <v>34</v>
      </c>
      <c r="M31" s="11" t="s">
        <v>34</v>
      </c>
      <c r="N31" s="10">
        <v>0.88639999999999997</v>
      </c>
      <c r="O31" s="10">
        <v>0.88119999999999998</v>
      </c>
      <c r="P31" s="10">
        <v>0.88290000000000002</v>
      </c>
      <c r="Q31" s="10">
        <v>0.87719999999999998</v>
      </c>
      <c r="R31" s="10">
        <v>0.85699999999999998</v>
      </c>
      <c r="S31" s="10">
        <v>0.83509999999999995</v>
      </c>
      <c r="T31" s="10">
        <v>0.78339999999999999</v>
      </c>
      <c r="U31" s="10">
        <v>0.75680000000000003</v>
      </c>
      <c r="V31" s="10">
        <v>0.7394403974959205</v>
      </c>
      <c r="W31" s="10">
        <v>0.73564231953112058</v>
      </c>
      <c r="X31" s="10">
        <v>0.71628307195772778</v>
      </c>
      <c r="Y31" s="10">
        <v>0.7050843567808619</v>
      </c>
      <c r="Z31" s="38">
        <v>0.67913812785388128</v>
      </c>
      <c r="AA31" s="10">
        <v>0.66009937734526414</v>
      </c>
      <c r="AB31" s="10">
        <v>0.64455512104148449</v>
      </c>
      <c r="AC31" s="10">
        <v>0.62567062888887348</v>
      </c>
      <c r="AD31" s="10">
        <v>0.60641499778177443</v>
      </c>
      <c r="AE31" s="34">
        <v>0.5891194929635265</v>
      </c>
    </row>
    <row r="32" spans="1:31" x14ac:dyDescent="0.25">
      <c r="A32" s="17" t="s">
        <v>45</v>
      </c>
      <c r="B32" s="11" t="s">
        <v>34</v>
      </c>
      <c r="C32" s="11" t="s">
        <v>34</v>
      </c>
      <c r="D32" s="11" t="s">
        <v>34</v>
      </c>
      <c r="E32" s="11" t="s">
        <v>34</v>
      </c>
      <c r="F32" s="11" t="s">
        <v>34</v>
      </c>
      <c r="G32" s="11" t="s">
        <v>34</v>
      </c>
      <c r="H32" s="11" t="s">
        <v>34</v>
      </c>
      <c r="I32" s="11" t="s">
        <v>34</v>
      </c>
      <c r="J32" s="11" t="s">
        <v>34</v>
      </c>
      <c r="K32" s="11" t="s">
        <v>34</v>
      </c>
      <c r="L32" s="11" t="s">
        <v>34</v>
      </c>
      <c r="M32" s="11" t="s">
        <v>34</v>
      </c>
      <c r="N32" s="10"/>
      <c r="O32" s="10"/>
      <c r="P32" s="10"/>
      <c r="Q32" s="10"/>
      <c r="R32" s="10">
        <v>3.1E-2</v>
      </c>
      <c r="S32" s="10">
        <v>4.7300000000000002E-2</v>
      </c>
      <c r="T32" s="10">
        <v>6.9099999999999995E-2</v>
      </c>
      <c r="U32" s="10">
        <v>7.7700000000000005E-2</v>
      </c>
      <c r="V32" s="10">
        <v>8.2561798236860037E-2</v>
      </c>
      <c r="W32" s="10">
        <v>8.3176996573269726E-2</v>
      </c>
      <c r="X32" s="10">
        <v>9.378498466226462E-2</v>
      </c>
      <c r="Y32" s="10">
        <v>9.3190608636332051E-2</v>
      </c>
      <c r="Z32" s="38">
        <v>9.8762490900668382E-2</v>
      </c>
      <c r="AA32" s="10">
        <v>0.10353779225598944</v>
      </c>
      <c r="AB32" s="10">
        <v>0.10816791220865211</v>
      </c>
      <c r="AC32" s="10">
        <v>0.11522472713465622</v>
      </c>
      <c r="AD32" s="10">
        <v>0.12171011791060132</v>
      </c>
      <c r="AE32" s="34">
        <v>0.12577488485193464</v>
      </c>
    </row>
    <row r="33" spans="1:31" x14ac:dyDescent="0.25">
      <c r="A33" s="17" t="s">
        <v>46</v>
      </c>
      <c r="B33" s="11" t="s">
        <v>34</v>
      </c>
      <c r="C33" s="11" t="s">
        <v>34</v>
      </c>
      <c r="D33" s="11" t="s">
        <v>34</v>
      </c>
      <c r="E33" s="11" t="s">
        <v>34</v>
      </c>
      <c r="F33" s="11" t="s">
        <v>34</v>
      </c>
      <c r="G33" s="11" t="s">
        <v>34</v>
      </c>
      <c r="H33" s="11" t="s">
        <v>34</v>
      </c>
      <c r="I33" s="11" t="s">
        <v>34</v>
      </c>
      <c r="J33" s="11" t="s">
        <v>34</v>
      </c>
      <c r="K33" s="11" t="s">
        <v>34</v>
      </c>
      <c r="L33" s="11" t="s">
        <v>34</v>
      </c>
      <c r="M33" s="11" t="s">
        <v>34</v>
      </c>
      <c r="N33" s="10">
        <v>1</v>
      </c>
      <c r="O33" s="10">
        <v>1</v>
      </c>
      <c r="P33" s="10">
        <v>1</v>
      </c>
      <c r="Q33" s="10">
        <v>1</v>
      </c>
      <c r="R33" s="10">
        <v>1</v>
      </c>
      <c r="S33" s="10">
        <v>1</v>
      </c>
      <c r="T33" s="10">
        <v>1</v>
      </c>
      <c r="U33" s="10">
        <v>1</v>
      </c>
      <c r="V33" s="10">
        <v>1</v>
      </c>
      <c r="W33" s="10">
        <v>1</v>
      </c>
      <c r="X33" s="10">
        <v>1</v>
      </c>
      <c r="Y33" s="10">
        <v>1</v>
      </c>
      <c r="Z33" s="10">
        <v>1</v>
      </c>
      <c r="AA33" s="10">
        <v>1</v>
      </c>
      <c r="AB33" s="10">
        <v>1</v>
      </c>
      <c r="AC33" s="10">
        <v>1</v>
      </c>
      <c r="AD33" s="10">
        <v>1</v>
      </c>
      <c r="AE33" s="10">
        <v>1</v>
      </c>
    </row>
    <row r="34" spans="1:31" x14ac:dyDescent="0.25">
      <c r="U34" s="21"/>
      <c r="V34" s="21"/>
      <c r="W34" s="21"/>
      <c r="X34" s="21"/>
      <c r="Y34" s="21"/>
      <c r="AA34" s="21"/>
    </row>
    <row r="35" spans="1:31" x14ac:dyDescent="0.25">
      <c r="A35" s="21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S35" s="21"/>
      <c r="U35" s="21"/>
      <c r="V35" s="21"/>
      <c r="W35" s="21"/>
      <c r="X35" s="21"/>
      <c r="Y35" s="21"/>
      <c r="Z35" s="21"/>
    </row>
    <row r="36" spans="1:31" s="20" customFormat="1" ht="30" x14ac:dyDescent="0.25">
      <c r="A36" s="22" t="s">
        <v>61</v>
      </c>
      <c r="B36" s="1" t="s">
        <v>0</v>
      </c>
      <c r="C36" s="23" t="s">
        <v>1</v>
      </c>
      <c r="D36" s="23" t="s">
        <v>47</v>
      </c>
      <c r="E36" s="23" t="s">
        <v>48</v>
      </c>
      <c r="F36" s="19" t="s">
        <v>4</v>
      </c>
      <c r="G36" s="19" t="s">
        <v>5</v>
      </c>
      <c r="H36" s="19" t="s">
        <v>6</v>
      </c>
      <c r="I36" s="23" t="s">
        <v>23</v>
      </c>
      <c r="J36" s="23" t="s">
        <v>8</v>
      </c>
      <c r="K36" s="23" t="s">
        <v>9</v>
      </c>
      <c r="L36" s="23" t="s">
        <v>10</v>
      </c>
      <c r="M36" s="23" t="s">
        <v>26</v>
      </c>
      <c r="N36" s="23" t="s">
        <v>12</v>
      </c>
      <c r="O36" s="23" t="s">
        <v>13</v>
      </c>
      <c r="P36" s="23" t="s">
        <v>14</v>
      </c>
      <c r="Q36" s="23" t="s">
        <v>15</v>
      </c>
      <c r="R36" s="23" t="s">
        <v>16</v>
      </c>
      <c r="S36" s="23" t="s">
        <v>17</v>
      </c>
      <c r="T36" s="24" t="s">
        <v>18</v>
      </c>
      <c r="U36" s="3" t="s">
        <v>19</v>
      </c>
      <c r="V36" s="3" t="s">
        <v>20</v>
      </c>
      <c r="W36" s="3" t="s">
        <v>65</v>
      </c>
      <c r="X36" s="3" t="s">
        <v>21</v>
      </c>
      <c r="Y36" s="3" t="s">
        <v>66</v>
      </c>
      <c r="Z36" s="3" t="s">
        <v>56</v>
      </c>
      <c r="AA36" s="19" t="s">
        <v>67</v>
      </c>
      <c r="AB36" s="3" t="s">
        <v>64</v>
      </c>
      <c r="AC36" s="19" t="s">
        <v>68</v>
      </c>
      <c r="AD36" s="3" t="s">
        <v>72</v>
      </c>
      <c r="AE36" s="19" t="s">
        <v>78</v>
      </c>
    </row>
    <row r="37" spans="1:31" x14ac:dyDescent="0.25">
      <c r="A37" s="25" t="s">
        <v>49</v>
      </c>
      <c r="B37" s="11" t="s">
        <v>34</v>
      </c>
      <c r="C37" s="11" t="s">
        <v>34</v>
      </c>
      <c r="D37" s="11" t="s">
        <v>34</v>
      </c>
      <c r="E37" s="11" t="s">
        <v>34</v>
      </c>
      <c r="F37" s="11" t="s">
        <v>34</v>
      </c>
      <c r="G37" s="26">
        <f>324028143/1000000</f>
        <v>324.028143</v>
      </c>
      <c r="H37" s="26">
        <f>649719540/1000000</f>
        <v>649.71954000000005</v>
      </c>
      <c r="I37" s="26">
        <f>1000149241/1000000</f>
        <v>1000.149241</v>
      </c>
      <c r="J37" s="26">
        <f>1573721589/1000000</f>
        <v>1573.721589</v>
      </c>
      <c r="K37" s="27">
        <f>1899194329/1000000</f>
        <v>1899.1943289999999</v>
      </c>
      <c r="L37" s="26">
        <f>3117930277/1000000</f>
        <v>3117.9302769999999</v>
      </c>
      <c r="M37" s="26">
        <f>5089673020/1000000</f>
        <v>5089.6730200000002</v>
      </c>
      <c r="N37" s="26">
        <f>6991954868/1000000</f>
        <v>6991.9548679999998</v>
      </c>
      <c r="O37" s="28">
        <f>7457376575/1000000</f>
        <v>7457.3765750000002</v>
      </c>
      <c r="P37" s="26">
        <f>7022832146/1000000</f>
        <v>7022.8321459999997</v>
      </c>
      <c r="Q37" s="26">
        <v>6914</v>
      </c>
      <c r="R37" s="28">
        <v>7283.9</v>
      </c>
      <c r="S37" s="28">
        <v>7438</v>
      </c>
      <c r="T37" s="28">
        <v>7535.9</v>
      </c>
      <c r="U37" s="28">
        <v>7397</v>
      </c>
      <c r="V37" s="28">
        <v>6834</v>
      </c>
      <c r="W37" s="28">
        <v>3480.4</v>
      </c>
      <c r="X37" s="5">
        <v>7018</v>
      </c>
      <c r="Y37" s="5">
        <v>3447.3436000000002</v>
      </c>
      <c r="Z37" s="37">
        <v>6631</v>
      </c>
      <c r="AA37" s="35">
        <v>3346.231945</v>
      </c>
      <c r="AB37" s="35">
        <v>7016.4399839999996</v>
      </c>
      <c r="AC37" s="35">
        <v>3436.859841</v>
      </c>
      <c r="AD37" s="35">
        <v>6613.0586999999996</v>
      </c>
      <c r="AE37" s="35">
        <v>2879.4775399999999</v>
      </c>
    </row>
    <row r="38" spans="1:31" x14ac:dyDescent="0.25">
      <c r="A38" s="29" t="s">
        <v>50</v>
      </c>
      <c r="B38" s="11" t="s">
        <v>34</v>
      </c>
      <c r="C38" s="11" t="s">
        <v>34</v>
      </c>
      <c r="D38" s="11" t="s">
        <v>34</v>
      </c>
      <c r="E38" s="11" t="s">
        <v>34</v>
      </c>
      <c r="F38" s="11" t="s">
        <v>34</v>
      </c>
      <c r="G38" s="30">
        <f>78793729/1000000</f>
        <v>78.793728999999999</v>
      </c>
      <c r="H38" s="30">
        <f>199343995/1000000</f>
        <v>199.34399500000001</v>
      </c>
      <c r="I38" s="31">
        <f>326833708/1000000</f>
        <v>326.833708</v>
      </c>
      <c r="J38" s="30">
        <f>726397505/1000000</f>
        <v>726.39750500000002</v>
      </c>
      <c r="K38" s="30">
        <f>804449359/1000000</f>
        <v>804.44935899999996</v>
      </c>
      <c r="L38" s="30">
        <f>1069864396/1000000</f>
        <v>1069.8643959999999</v>
      </c>
      <c r="M38" s="30">
        <f>1304583967/1000000</f>
        <v>1304.583967</v>
      </c>
      <c r="N38" s="30">
        <f>1716241898.0291/1000000</f>
        <v>1716.2418980291</v>
      </c>
      <c r="O38" s="30">
        <f>1799202681/1000000</f>
        <v>1799.202681</v>
      </c>
      <c r="P38" s="30">
        <f>1418467246/1000000</f>
        <v>1418.4672459999999</v>
      </c>
      <c r="Q38" s="30">
        <v>1820.9</v>
      </c>
      <c r="R38" s="28">
        <v>1814.9</v>
      </c>
      <c r="S38" s="28">
        <v>1969.9</v>
      </c>
      <c r="T38" s="28">
        <v>2176.1</v>
      </c>
      <c r="U38" s="28">
        <v>1946</v>
      </c>
      <c r="V38" s="28">
        <v>2106</v>
      </c>
      <c r="W38" s="28">
        <v>1471.4</v>
      </c>
      <c r="X38" s="5">
        <v>2969</v>
      </c>
      <c r="Y38" s="5">
        <v>1458.743398999999</v>
      </c>
      <c r="Z38" s="37">
        <v>2912</v>
      </c>
      <c r="AA38" s="35">
        <v>1400.3697749999999</v>
      </c>
      <c r="AB38" s="35">
        <v>2976.484465</v>
      </c>
      <c r="AC38" s="35">
        <v>1695.611463</v>
      </c>
      <c r="AD38" s="35">
        <v>3235.97318</v>
      </c>
      <c r="AE38" s="35">
        <v>1417.9276199999999</v>
      </c>
    </row>
    <row r="39" spans="1:31" x14ac:dyDescent="0.25">
      <c r="A39" s="32" t="s">
        <v>51</v>
      </c>
      <c r="B39" s="11" t="s">
        <v>34</v>
      </c>
      <c r="C39" s="11" t="s">
        <v>34</v>
      </c>
      <c r="D39" s="11" t="s">
        <v>34</v>
      </c>
      <c r="E39" s="11" t="s">
        <v>34</v>
      </c>
      <c r="F39" s="11" t="s">
        <v>34</v>
      </c>
      <c r="G39" s="30">
        <f>343882938/1000000</f>
        <v>343.88293800000002</v>
      </c>
      <c r="H39" s="30">
        <f>461542219/1000000</f>
        <v>461.54221899999999</v>
      </c>
      <c r="I39" s="30">
        <f>590389289.73/1000000</f>
        <v>590.38928972999997</v>
      </c>
      <c r="J39" s="30">
        <f>931568305/1000000</f>
        <v>931.56830500000001</v>
      </c>
      <c r="K39" s="30">
        <f>941851619/1000000</f>
        <v>941.85161900000003</v>
      </c>
      <c r="L39" s="30">
        <f>1171136395/1000000</f>
        <v>1171.136395</v>
      </c>
      <c r="M39" s="30">
        <f>1382389657.649/1000000</f>
        <v>1382.3896576489999</v>
      </c>
      <c r="N39" s="30">
        <f>1457030393.819/1000000</f>
        <v>1457.030393819</v>
      </c>
      <c r="O39" s="30">
        <f>1847430563/1000000</f>
        <v>1847.4305629999999</v>
      </c>
      <c r="P39" s="30">
        <f>1430613174/1000000</f>
        <v>1430.6131740000001</v>
      </c>
      <c r="Q39" s="30">
        <v>1887.5</v>
      </c>
      <c r="R39" s="28">
        <v>1874.1</v>
      </c>
      <c r="S39" s="28">
        <v>2060.1</v>
      </c>
      <c r="T39" s="28">
        <v>2224.8000000000002</v>
      </c>
      <c r="U39" s="28">
        <v>2012</v>
      </c>
      <c r="V39" s="28">
        <v>2052</v>
      </c>
      <c r="W39" s="28">
        <v>1333.9</v>
      </c>
      <c r="X39" s="5">
        <v>2876</v>
      </c>
      <c r="Y39" s="5">
        <v>1426.119312999999</v>
      </c>
      <c r="Z39" s="37">
        <v>2877</v>
      </c>
      <c r="AA39" s="35">
        <v>1409.9430400000001</v>
      </c>
      <c r="AB39" s="35">
        <v>2681.44679</v>
      </c>
      <c r="AC39" s="35">
        <v>1483.8359663800002</v>
      </c>
      <c r="AD39" s="35">
        <v>3173.3301299999998</v>
      </c>
      <c r="AE39" s="35">
        <v>1381.45381</v>
      </c>
    </row>
    <row r="42" spans="1:31" s="20" customFormat="1" ht="30" x14ac:dyDescent="0.25">
      <c r="A42" s="1" t="s">
        <v>74</v>
      </c>
      <c r="B42" s="1" t="s">
        <v>0</v>
      </c>
      <c r="C42" s="23" t="s">
        <v>1</v>
      </c>
      <c r="D42" s="23" t="s">
        <v>47</v>
      </c>
      <c r="E42" s="23" t="s">
        <v>48</v>
      </c>
      <c r="F42" s="19" t="s">
        <v>4</v>
      </c>
      <c r="G42" s="19" t="s">
        <v>5</v>
      </c>
      <c r="H42" s="19" t="s">
        <v>6</v>
      </c>
      <c r="I42" s="19" t="s">
        <v>23</v>
      </c>
      <c r="J42" s="19" t="s">
        <v>40</v>
      </c>
      <c r="K42" s="19" t="s">
        <v>24</v>
      </c>
      <c r="L42" s="19" t="s">
        <v>10</v>
      </c>
      <c r="M42" s="19" t="s">
        <v>11</v>
      </c>
      <c r="N42" s="19" t="s">
        <v>12</v>
      </c>
      <c r="O42" s="19" t="s">
        <v>13</v>
      </c>
      <c r="P42" s="19" t="s">
        <v>14</v>
      </c>
      <c r="Q42" s="19" t="s">
        <v>15</v>
      </c>
      <c r="R42" s="19" t="s">
        <v>38</v>
      </c>
      <c r="S42" s="19" t="s">
        <v>39</v>
      </c>
      <c r="T42" s="3" t="s">
        <v>18</v>
      </c>
      <c r="U42" s="3" t="s">
        <v>19</v>
      </c>
      <c r="V42" s="3" t="s">
        <v>20</v>
      </c>
      <c r="W42" s="3" t="s">
        <v>65</v>
      </c>
      <c r="X42" s="3" t="s">
        <v>21</v>
      </c>
      <c r="Y42" s="3" t="s">
        <v>66</v>
      </c>
      <c r="Z42" s="3" t="s">
        <v>56</v>
      </c>
      <c r="AA42" s="19" t="s">
        <v>67</v>
      </c>
      <c r="AB42" s="3" t="s">
        <v>64</v>
      </c>
      <c r="AC42" s="19" t="s">
        <v>68</v>
      </c>
      <c r="AD42" s="3" t="s">
        <v>72</v>
      </c>
      <c r="AE42" s="19" t="s">
        <v>78</v>
      </c>
    </row>
    <row r="43" spans="1:31" x14ac:dyDescent="0.25">
      <c r="A43" s="17" t="s">
        <v>52</v>
      </c>
      <c r="B43" s="11" t="s">
        <v>34</v>
      </c>
      <c r="C43" s="11" t="s">
        <v>34</v>
      </c>
      <c r="D43" s="11" t="s">
        <v>34</v>
      </c>
      <c r="E43" s="11" t="s">
        <v>34</v>
      </c>
      <c r="F43" s="11" t="s">
        <v>34</v>
      </c>
      <c r="G43" s="11" t="s">
        <v>34</v>
      </c>
      <c r="H43" s="11" t="s">
        <v>34</v>
      </c>
      <c r="I43" s="11" t="s">
        <v>34</v>
      </c>
      <c r="J43" s="11" t="s">
        <v>34</v>
      </c>
      <c r="K43" s="35">
        <v>978</v>
      </c>
      <c r="L43" s="35">
        <v>2138</v>
      </c>
      <c r="M43" s="35">
        <v>2395</v>
      </c>
      <c r="N43" s="35">
        <v>2637</v>
      </c>
      <c r="O43" s="35">
        <v>2703</v>
      </c>
      <c r="P43" s="35">
        <v>3285</v>
      </c>
      <c r="Q43" s="35">
        <v>3794</v>
      </c>
      <c r="R43" s="35">
        <v>3256</v>
      </c>
      <c r="S43" s="35">
        <v>3067</v>
      </c>
      <c r="T43" s="35">
        <v>1389.02</v>
      </c>
      <c r="U43" s="35">
        <v>1270</v>
      </c>
      <c r="V43" s="35">
        <v>968.7</v>
      </c>
      <c r="W43" s="35">
        <v>467</v>
      </c>
      <c r="X43" s="35">
        <v>833.00565113999994</v>
      </c>
      <c r="Y43" s="35">
        <v>516</v>
      </c>
      <c r="Z43" s="35">
        <v>841</v>
      </c>
      <c r="AA43" s="17">
        <v>384</v>
      </c>
      <c r="AB43" s="39">
        <v>753.04</v>
      </c>
      <c r="AC43" s="39">
        <v>336.64</v>
      </c>
      <c r="AD43" s="39">
        <v>614.29999999999995</v>
      </c>
      <c r="AE43" s="35">
        <v>222.42063099999999</v>
      </c>
    </row>
    <row r="47" spans="1:31" ht="30" x14ac:dyDescent="0.25">
      <c r="A47" s="16" t="s">
        <v>77</v>
      </c>
      <c r="B47" s="18" t="s">
        <v>0</v>
      </c>
      <c r="C47" s="17" t="s">
        <v>1</v>
      </c>
      <c r="D47" s="17" t="s">
        <v>47</v>
      </c>
      <c r="E47" s="17" t="s">
        <v>48</v>
      </c>
      <c r="F47" s="17" t="s">
        <v>4</v>
      </c>
      <c r="G47" s="17" t="s">
        <v>5</v>
      </c>
      <c r="H47" s="17" t="s">
        <v>6</v>
      </c>
      <c r="I47" s="17" t="s">
        <v>23</v>
      </c>
      <c r="J47" s="17" t="s">
        <v>40</v>
      </c>
      <c r="K47" s="17" t="s">
        <v>24</v>
      </c>
      <c r="L47" s="17" t="s">
        <v>10</v>
      </c>
      <c r="M47" s="17" t="s">
        <v>11</v>
      </c>
      <c r="N47" s="17" t="s">
        <v>12</v>
      </c>
      <c r="O47" s="17" t="s">
        <v>13</v>
      </c>
      <c r="P47" s="17" t="s">
        <v>14</v>
      </c>
      <c r="Q47" s="17" t="s">
        <v>15</v>
      </c>
      <c r="R47" s="17" t="s">
        <v>38</v>
      </c>
      <c r="S47" s="17" t="s">
        <v>39</v>
      </c>
      <c r="T47" s="17" t="s">
        <v>18</v>
      </c>
      <c r="U47" s="3" t="s">
        <v>19</v>
      </c>
      <c r="V47" s="3" t="s">
        <v>20</v>
      </c>
      <c r="W47" s="3" t="s">
        <v>65</v>
      </c>
      <c r="X47" s="3" t="s">
        <v>21</v>
      </c>
      <c r="Y47" s="3" t="s">
        <v>66</v>
      </c>
      <c r="Z47" s="3" t="s">
        <v>56</v>
      </c>
      <c r="AA47" s="19" t="s">
        <v>67</v>
      </c>
      <c r="AB47" s="3" t="s">
        <v>64</v>
      </c>
      <c r="AC47" s="19" t="s">
        <v>68</v>
      </c>
      <c r="AD47" s="3" t="s">
        <v>72</v>
      </c>
      <c r="AE47" s="19" t="s">
        <v>78</v>
      </c>
    </row>
    <row r="48" spans="1:31" x14ac:dyDescent="0.25">
      <c r="A48" s="17" t="s">
        <v>53</v>
      </c>
      <c r="B48" s="11" t="s">
        <v>34</v>
      </c>
      <c r="C48" s="11" t="s">
        <v>34</v>
      </c>
      <c r="D48" s="11" t="s">
        <v>34</v>
      </c>
      <c r="E48" s="11" t="s">
        <v>34</v>
      </c>
      <c r="F48" s="11" t="s">
        <v>34</v>
      </c>
      <c r="G48" s="11" t="s">
        <v>34</v>
      </c>
      <c r="H48" s="11" t="s">
        <v>34</v>
      </c>
      <c r="I48" s="11" t="s">
        <v>34</v>
      </c>
      <c r="J48" s="11" t="s">
        <v>34</v>
      </c>
      <c r="K48" s="11" t="s">
        <v>34</v>
      </c>
      <c r="L48" s="11" t="s">
        <v>34</v>
      </c>
      <c r="M48" s="11" t="s">
        <v>34</v>
      </c>
      <c r="N48" s="11" t="s">
        <v>34</v>
      </c>
      <c r="O48" s="11" t="s">
        <v>34</v>
      </c>
      <c r="P48" s="11" t="s">
        <v>34</v>
      </c>
      <c r="Q48" s="5">
        <v>10480.797501677658</v>
      </c>
      <c r="R48" s="5">
        <v>17454.760999999999</v>
      </c>
      <c r="S48" s="5">
        <v>26353.991723721272</v>
      </c>
      <c r="T48" s="5">
        <v>34157.517929736809</v>
      </c>
      <c r="U48" s="5">
        <v>43009.52</v>
      </c>
      <c r="V48" s="5">
        <v>50284</v>
      </c>
      <c r="W48" s="5">
        <v>25100.162</v>
      </c>
      <c r="X48" s="5">
        <v>48883.129000000001</v>
      </c>
      <c r="Y48" s="5">
        <v>28285.983</v>
      </c>
      <c r="Z48" s="5">
        <v>41425.076999999997</v>
      </c>
      <c r="AA48" s="35">
        <v>23494.6298828125</v>
      </c>
      <c r="AB48" s="35">
        <v>49116.902999999998</v>
      </c>
      <c r="AC48" s="35">
        <v>25747.703000000001</v>
      </c>
      <c r="AD48" s="35">
        <v>54402.846589999994</v>
      </c>
      <c r="AE48" s="35">
        <v>26389.860064500001</v>
      </c>
    </row>
    <row r="49" spans="1:31" x14ac:dyDescent="0.25">
      <c r="A49" s="17" t="s">
        <v>54</v>
      </c>
      <c r="B49" s="11" t="s">
        <v>34</v>
      </c>
      <c r="C49" s="11" t="s">
        <v>34</v>
      </c>
      <c r="D49" s="11" t="s">
        <v>34</v>
      </c>
      <c r="E49" s="11" t="s">
        <v>34</v>
      </c>
      <c r="F49" s="11" t="s">
        <v>34</v>
      </c>
      <c r="G49" s="11" t="s">
        <v>34</v>
      </c>
      <c r="H49" s="11" t="s">
        <v>34</v>
      </c>
      <c r="I49" s="11" t="s">
        <v>34</v>
      </c>
      <c r="J49" s="11" t="s">
        <v>34</v>
      </c>
      <c r="K49" s="11" t="s">
        <v>34</v>
      </c>
      <c r="L49" s="11" t="s">
        <v>34</v>
      </c>
      <c r="M49" s="11" t="s">
        <v>34</v>
      </c>
      <c r="N49" s="11" t="s">
        <v>34</v>
      </c>
      <c r="O49" s="11" t="s">
        <v>34</v>
      </c>
      <c r="P49" s="11" t="s">
        <v>34</v>
      </c>
      <c r="Q49" s="11" t="s">
        <v>34</v>
      </c>
      <c r="R49" s="11" t="s">
        <v>34</v>
      </c>
      <c r="S49" s="5">
        <v>11532.858910651092</v>
      </c>
      <c r="T49" s="5">
        <v>37828.288655448363</v>
      </c>
      <c r="U49" s="5">
        <v>102903.04999999999</v>
      </c>
      <c r="V49" s="5">
        <v>211998</v>
      </c>
      <c r="W49" s="5">
        <v>162496.16800000001</v>
      </c>
      <c r="X49" s="5">
        <v>356579.61199999996</v>
      </c>
      <c r="Y49" s="5">
        <v>220263.171</v>
      </c>
      <c r="Z49" s="5">
        <v>474596.48700000002</v>
      </c>
      <c r="AA49" s="35">
        <v>274069.9404296875</v>
      </c>
      <c r="AB49" s="35">
        <v>612278.73100000003</v>
      </c>
      <c r="AC49" s="35">
        <v>362405.70199999999</v>
      </c>
      <c r="AD49" s="35">
        <v>711577.13103000005</v>
      </c>
      <c r="AE49" s="35">
        <v>373438.17821400001</v>
      </c>
    </row>
    <row r="52" spans="1:31" ht="27.6" customHeight="1" x14ac:dyDescent="0.25">
      <c r="A52" s="16" t="s">
        <v>75</v>
      </c>
      <c r="B52" s="18" t="s">
        <v>0</v>
      </c>
      <c r="C52" s="17" t="s">
        <v>1</v>
      </c>
      <c r="D52" s="17" t="s">
        <v>47</v>
      </c>
      <c r="E52" s="17" t="s">
        <v>48</v>
      </c>
      <c r="F52" s="17" t="s">
        <v>4</v>
      </c>
      <c r="G52" s="17" t="s">
        <v>5</v>
      </c>
      <c r="H52" s="17" t="s">
        <v>6</v>
      </c>
      <c r="I52" s="17" t="s">
        <v>23</v>
      </c>
      <c r="J52" s="17" t="s">
        <v>40</v>
      </c>
      <c r="K52" s="17" t="s">
        <v>24</v>
      </c>
      <c r="L52" s="17" t="s">
        <v>10</v>
      </c>
      <c r="M52" s="17" t="s">
        <v>11</v>
      </c>
      <c r="N52" s="17" t="s">
        <v>12</v>
      </c>
      <c r="O52" s="17" t="s">
        <v>13</v>
      </c>
      <c r="P52" s="17" t="s">
        <v>14</v>
      </c>
      <c r="Q52" s="17" t="s">
        <v>15</v>
      </c>
      <c r="R52" s="17" t="s">
        <v>38</v>
      </c>
      <c r="S52" s="17" t="s">
        <v>39</v>
      </c>
      <c r="T52" s="17" t="s">
        <v>18</v>
      </c>
      <c r="U52" s="3" t="s">
        <v>19</v>
      </c>
      <c r="V52" s="3" t="s">
        <v>20</v>
      </c>
      <c r="W52" s="3" t="s">
        <v>65</v>
      </c>
      <c r="X52" s="3" t="s">
        <v>21</v>
      </c>
      <c r="Y52" s="3" t="s">
        <v>66</v>
      </c>
      <c r="Z52" s="3" t="s">
        <v>56</v>
      </c>
      <c r="AA52" s="19" t="s">
        <v>67</v>
      </c>
      <c r="AB52" s="3" t="s">
        <v>64</v>
      </c>
      <c r="AC52" s="19" t="s">
        <v>68</v>
      </c>
      <c r="AD52" s="3" t="s">
        <v>72</v>
      </c>
      <c r="AE52" s="19" t="s">
        <v>78</v>
      </c>
    </row>
    <row r="53" spans="1:31" ht="15" customHeight="1" x14ac:dyDescent="0.25">
      <c r="A53" s="33" t="s">
        <v>70</v>
      </c>
      <c r="B53" s="11" t="s">
        <v>34</v>
      </c>
      <c r="C53" s="11" t="s">
        <v>34</v>
      </c>
      <c r="D53" s="11" t="s">
        <v>34</v>
      </c>
      <c r="E53" s="11" t="s">
        <v>34</v>
      </c>
      <c r="F53" s="11" t="s">
        <v>34</v>
      </c>
      <c r="G53" s="11" t="s">
        <v>34</v>
      </c>
      <c r="H53" s="11" t="s">
        <v>34</v>
      </c>
      <c r="I53" s="11" t="s">
        <v>34</v>
      </c>
      <c r="J53" s="11" t="s">
        <v>34</v>
      </c>
      <c r="K53" s="11" t="s">
        <v>34</v>
      </c>
      <c r="L53" s="11" t="s">
        <v>34</v>
      </c>
      <c r="M53" s="11" t="s">
        <v>34</v>
      </c>
      <c r="N53" s="11" t="s">
        <v>34</v>
      </c>
      <c r="O53" s="11" t="s">
        <v>34</v>
      </c>
      <c r="P53" s="11" t="s">
        <v>34</v>
      </c>
      <c r="Q53" s="11" t="s">
        <v>34</v>
      </c>
      <c r="R53" s="35">
        <v>2624382</v>
      </c>
      <c r="S53" s="35">
        <v>2908829</v>
      </c>
      <c r="T53" s="35">
        <v>3325317</v>
      </c>
      <c r="U53" s="35">
        <v>3351665</v>
      </c>
      <c r="V53" s="35">
        <v>3353188</v>
      </c>
      <c r="W53" s="35">
        <v>3444495</v>
      </c>
      <c r="X53" s="35">
        <v>3633268</v>
      </c>
      <c r="Y53" s="35">
        <v>3611083</v>
      </c>
      <c r="Z53" s="35">
        <v>3644821</v>
      </c>
      <c r="AA53" s="35">
        <v>3565078</v>
      </c>
      <c r="AB53" s="35">
        <v>3751283</v>
      </c>
      <c r="AC53" s="35">
        <v>3693383</v>
      </c>
      <c r="AD53" s="35">
        <v>3766868</v>
      </c>
      <c r="AE53" s="35">
        <v>3792440</v>
      </c>
    </row>
    <row r="54" spans="1:31" x14ac:dyDescent="0.25">
      <c r="A54" s="17" t="s">
        <v>62</v>
      </c>
      <c r="B54" s="11" t="s">
        <v>34</v>
      </c>
      <c r="C54" s="11" t="s">
        <v>34</v>
      </c>
      <c r="D54" s="11" t="s">
        <v>34</v>
      </c>
      <c r="E54" s="11" t="s">
        <v>34</v>
      </c>
      <c r="F54" s="11" t="s">
        <v>34</v>
      </c>
      <c r="G54" s="11" t="s">
        <v>34</v>
      </c>
      <c r="H54" s="11" t="s">
        <v>34</v>
      </c>
      <c r="I54" s="11" t="s">
        <v>34</v>
      </c>
      <c r="J54" s="11" t="s">
        <v>34</v>
      </c>
      <c r="K54" s="11" t="s">
        <v>34</v>
      </c>
      <c r="L54" s="11" t="s">
        <v>34</v>
      </c>
      <c r="M54" s="11" t="s">
        <v>34</v>
      </c>
      <c r="N54" s="11" t="s">
        <v>34</v>
      </c>
      <c r="O54" s="11" t="s">
        <v>34</v>
      </c>
      <c r="P54" s="11" t="s">
        <v>34</v>
      </c>
      <c r="Q54" s="11" t="s">
        <v>34</v>
      </c>
      <c r="R54" s="35">
        <v>73331</v>
      </c>
      <c r="S54" s="35">
        <v>70677</v>
      </c>
      <c r="T54" s="35">
        <v>95239</v>
      </c>
      <c r="U54" s="35">
        <v>252686</v>
      </c>
      <c r="V54" s="35">
        <v>226583</v>
      </c>
      <c r="W54" s="35">
        <v>263196</v>
      </c>
      <c r="X54" s="35">
        <v>255971</v>
      </c>
      <c r="Y54" s="35">
        <v>249398</v>
      </c>
      <c r="Z54" s="35">
        <v>352079</v>
      </c>
      <c r="AA54" s="35">
        <v>297869</v>
      </c>
      <c r="AB54" s="35">
        <v>371083</v>
      </c>
      <c r="AC54" s="35">
        <v>368117</v>
      </c>
      <c r="AD54" s="35">
        <v>370485</v>
      </c>
      <c r="AE54" s="35">
        <v>433569</v>
      </c>
    </row>
    <row r="57" spans="1:31" x14ac:dyDescent="0.25">
      <c r="A57" s="18" t="s">
        <v>63</v>
      </c>
      <c r="B57" s="18" t="s">
        <v>0</v>
      </c>
      <c r="C57" s="17" t="s">
        <v>1</v>
      </c>
      <c r="D57" s="17" t="s">
        <v>47</v>
      </c>
      <c r="E57" s="17" t="s">
        <v>48</v>
      </c>
      <c r="F57" s="17" t="s">
        <v>4</v>
      </c>
      <c r="G57" s="17" t="s">
        <v>5</v>
      </c>
      <c r="H57" s="17" t="s">
        <v>6</v>
      </c>
      <c r="I57" s="17" t="s">
        <v>23</v>
      </c>
      <c r="J57" s="17" t="s">
        <v>40</v>
      </c>
      <c r="K57" s="17" t="s">
        <v>24</v>
      </c>
      <c r="L57" s="17" t="s">
        <v>10</v>
      </c>
      <c r="M57" s="17" t="s">
        <v>11</v>
      </c>
      <c r="N57" s="17" t="s">
        <v>27</v>
      </c>
      <c r="O57" s="17" t="s">
        <v>28</v>
      </c>
      <c r="P57" s="17" t="s">
        <v>29</v>
      </c>
      <c r="Q57" s="17" t="s">
        <v>15</v>
      </c>
      <c r="R57" s="17" t="s">
        <v>16</v>
      </c>
      <c r="S57" s="17" t="s">
        <v>17</v>
      </c>
      <c r="T57" s="17" t="s">
        <v>18</v>
      </c>
      <c r="U57" s="3" t="s">
        <v>19</v>
      </c>
      <c r="V57" s="3" t="s">
        <v>20</v>
      </c>
      <c r="W57" s="3" t="s">
        <v>65</v>
      </c>
      <c r="X57" s="3" t="s">
        <v>21</v>
      </c>
      <c r="Y57" s="3" t="s">
        <v>66</v>
      </c>
      <c r="Z57" s="3" t="s">
        <v>56</v>
      </c>
      <c r="AA57" s="19" t="s">
        <v>67</v>
      </c>
      <c r="AB57" s="3" t="s">
        <v>64</v>
      </c>
      <c r="AC57" s="19" t="s">
        <v>68</v>
      </c>
      <c r="AD57" s="43" t="s">
        <v>72</v>
      </c>
      <c r="AE57" s="41" t="s">
        <v>78</v>
      </c>
    </row>
    <row r="58" spans="1:31" s="20" customFormat="1" x14ac:dyDescent="0.25">
      <c r="A58" s="19" t="s">
        <v>22</v>
      </c>
      <c r="B58" s="11" t="s">
        <v>34</v>
      </c>
      <c r="C58" s="11" t="s">
        <v>34</v>
      </c>
      <c r="D58" s="11" t="s">
        <v>34</v>
      </c>
      <c r="E58" s="11" t="s">
        <v>34</v>
      </c>
      <c r="F58" s="11" t="s">
        <v>34</v>
      </c>
      <c r="G58" s="11" t="s">
        <v>34</v>
      </c>
      <c r="H58" s="11" t="s">
        <v>34</v>
      </c>
      <c r="I58" s="11" t="s">
        <v>34</v>
      </c>
      <c r="J58" s="11" t="s">
        <v>34</v>
      </c>
      <c r="K58" s="11" t="s">
        <v>34</v>
      </c>
      <c r="L58" s="11" t="s">
        <v>34</v>
      </c>
      <c r="M58" s="11" t="s">
        <v>34</v>
      </c>
      <c r="N58" s="11" t="s">
        <v>34</v>
      </c>
      <c r="O58" s="11" t="s">
        <v>34</v>
      </c>
      <c r="P58" s="36">
        <v>1776034</v>
      </c>
      <c r="Q58" s="36">
        <v>1927797</v>
      </c>
      <c r="R58" s="36">
        <v>2356627</v>
      </c>
      <c r="S58" s="36">
        <v>2439236</v>
      </c>
      <c r="T58" s="36">
        <v>3302052</v>
      </c>
      <c r="U58" s="36">
        <v>3216155</v>
      </c>
      <c r="V58" s="36">
        <v>3405916</v>
      </c>
      <c r="W58" s="36">
        <v>3547209</v>
      </c>
      <c r="X58" s="36">
        <v>3856943</v>
      </c>
      <c r="Y58" s="36">
        <v>3836572</v>
      </c>
      <c r="Z58" s="36">
        <v>4016154</v>
      </c>
      <c r="AA58" s="36">
        <v>4026707</v>
      </c>
      <c r="AB58" s="36">
        <v>4087212</v>
      </c>
      <c r="AC58" s="36">
        <v>4237992</v>
      </c>
      <c r="AD58" s="36">
        <v>4283341</v>
      </c>
      <c r="AE58" s="36">
        <v>4360214</v>
      </c>
    </row>
    <row r="61" spans="1:31" ht="30" x14ac:dyDescent="0.25">
      <c r="A61" s="16" t="s">
        <v>71</v>
      </c>
      <c r="B61" s="18" t="s">
        <v>0</v>
      </c>
      <c r="C61" s="17" t="s">
        <v>1</v>
      </c>
      <c r="D61" s="17" t="s">
        <v>2</v>
      </c>
      <c r="E61" s="17" t="s">
        <v>3</v>
      </c>
      <c r="F61" s="17" t="s">
        <v>4</v>
      </c>
      <c r="G61" s="17" t="s">
        <v>5</v>
      </c>
      <c r="H61" s="17" t="s">
        <v>6</v>
      </c>
      <c r="I61" s="17" t="s">
        <v>7</v>
      </c>
      <c r="J61" s="17" t="s">
        <v>40</v>
      </c>
      <c r="K61" s="17" t="s">
        <v>9</v>
      </c>
      <c r="L61" s="17" t="s">
        <v>10</v>
      </c>
      <c r="M61" s="17" t="s">
        <v>11</v>
      </c>
      <c r="N61" s="17" t="s">
        <v>12</v>
      </c>
      <c r="O61" s="17" t="s">
        <v>13</v>
      </c>
      <c r="P61" s="17" t="s">
        <v>14</v>
      </c>
      <c r="Q61" s="17" t="s">
        <v>15</v>
      </c>
      <c r="R61" s="17" t="s">
        <v>38</v>
      </c>
      <c r="S61" s="17" t="s">
        <v>39</v>
      </c>
      <c r="T61" s="17" t="s">
        <v>18</v>
      </c>
      <c r="U61" s="3" t="s">
        <v>19</v>
      </c>
      <c r="V61" s="3" t="s">
        <v>20</v>
      </c>
      <c r="W61" s="3" t="s">
        <v>65</v>
      </c>
      <c r="X61" s="3" t="s">
        <v>21</v>
      </c>
      <c r="Y61" s="3" t="s">
        <v>66</v>
      </c>
      <c r="Z61" s="3" t="s">
        <v>56</v>
      </c>
      <c r="AA61" s="19" t="s">
        <v>67</v>
      </c>
      <c r="AB61" s="3" t="s">
        <v>64</v>
      </c>
      <c r="AC61" s="19" t="s">
        <v>68</v>
      </c>
      <c r="AD61" s="3" t="s">
        <v>72</v>
      </c>
      <c r="AE61" s="41" t="s">
        <v>78</v>
      </c>
    </row>
    <row r="62" spans="1:31" s="20" customFormat="1" ht="30" x14ac:dyDescent="0.25">
      <c r="A62" s="2" t="s">
        <v>76</v>
      </c>
      <c r="B62" s="11" t="s">
        <v>34</v>
      </c>
      <c r="C62" s="11" t="s">
        <v>34</v>
      </c>
      <c r="D62" s="11" t="s">
        <v>34</v>
      </c>
      <c r="E62" s="11" t="s">
        <v>34</v>
      </c>
      <c r="F62" s="11" t="s">
        <v>34</v>
      </c>
      <c r="G62" s="11" t="s">
        <v>34</v>
      </c>
      <c r="H62" s="11" t="s">
        <v>34</v>
      </c>
      <c r="I62" s="11" t="s">
        <v>34</v>
      </c>
      <c r="J62" s="11" t="s">
        <v>34</v>
      </c>
      <c r="K62" s="11" t="s">
        <v>34</v>
      </c>
      <c r="L62" s="11" t="s">
        <v>34</v>
      </c>
      <c r="M62" s="11" t="s">
        <v>34</v>
      </c>
      <c r="N62" s="11" t="s">
        <v>34</v>
      </c>
      <c r="O62" s="11" t="s">
        <v>34</v>
      </c>
      <c r="P62" s="11" t="s">
        <v>34</v>
      </c>
      <c r="Q62" s="13">
        <v>11624</v>
      </c>
      <c r="R62" s="13">
        <v>11952</v>
      </c>
      <c r="S62" s="13">
        <v>10826</v>
      </c>
      <c r="T62" s="13">
        <v>11832</v>
      </c>
      <c r="U62" s="13">
        <v>11999</v>
      </c>
      <c r="V62" s="13">
        <v>12322</v>
      </c>
      <c r="W62" s="13">
        <v>13237.8465991271</v>
      </c>
      <c r="X62" s="13">
        <v>13238</v>
      </c>
      <c r="Y62" s="13">
        <v>13847.076656896455</v>
      </c>
      <c r="Z62" s="36">
        <v>14372</v>
      </c>
      <c r="AA62" s="36">
        <v>15793</v>
      </c>
      <c r="AB62" s="36">
        <v>16543.7</v>
      </c>
      <c r="AC62" s="36">
        <v>17783.5</v>
      </c>
      <c r="AD62" s="36">
        <v>20548</v>
      </c>
      <c r="AE62" s="36">
        <v>21744.428447561597</v>
      </c>
    </row>
  </sheetData>
  <phoneticPr fontId="7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Үүрэн холбоо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Munkhzul Baatarragchaa</dc:creator>
  <cp:lastModifiedBy>Munkhzul Baatarragchaa</cp:lastModifiedBy>
  <dcterms:created xsi:type="dcterms:W3CDTF">2022-09-21T02:37:02Z</dcterms:created>
  <dcterms:modified xsi:type="dcterms:W3CDTF">2025-09-29T01:58:30Z</dcterms:modified>
</cp:coreProperties>
</file>